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erika.barbosa\Desktop\at basica\publicação 06_24\"/>
    </mc:Choice>
  </mc:AlternateContent>
  <xr:revisionPtr revIDLastSave="0" documentId="8_{AC362CB1-62E7-416F-8720-2C6903725138}" xr6:coauthVersionLast="47" xr6:coauthVersionMax="47" xr10:uidLastSave="{00000000-0000-0000-0000-000000000000}"/>
  <bookViews>
    <workbookView xWindow="3465" yWindow="3465" windowWidth="21600" windowHeight="11385" firstSheet="2" activeTab="7" xr2:uid="{00000000-000D-0000-FFFF-FFFF00000000}"/>
  </bookViews>
  <sheets>
    <sheet name="Resumo Regime Misto" sheetId="31" r:id="rId1"/>
    <sheet name="Resumo CLT" sheetId="29" r:id="rId2"/>
    <sheet name="fonte" sheetId="30" r:id="rId3"/>
    <sheet name="viabilidade concurso" sheetId="7" r:id="rId4"/>
    <sheet name="Estimativa Total RH" sheetId="23" r:id="rId5"/>
    <sheet name="INDICADOR GESTÃO" sheetId="8" r:id="rId6"/>
    <sheet name="INDICADOR SERVIÇO" sheetId="9" r:id="rId7"/>
    <sheet name="INDICADOR EFICIÊNCIA" sheetId="10" r:id="rId8"/>
    <sheet name="Carga Horaria" sheetId="11" r:id="rId9"/>
    <sheet name="Uniforme e Crachá" sheetId="12" r:id="rId10"/>
    <sheet name="Material de Limpeza" sheetId="13" r:id="rId11"/>
    <sheet name="Material de Escritório" sheetId="14" r:id="rId12"/>
    <sheet name="Gráfica e ponto eletrônico" sheetId="15" r:id="rId13"/>
    <sheet name="Material Recreativo" sheetId="16" r:id="rId14"/>
    <sheet name="CLT" sheetId="18" r:id="rId15"/>
    <sheet name="PS " sheetId="19" r:id="rId16"/>
    <sheet name="PS I" sheetId="20" r:id="rId17"/>
    <sheet name="e-multi" sheetId="21" r:id="rId18"/>
    <sheet name="SM " sheetId="22" r:id="rId19"/>
    <sheet name="Salário BR" sheetId="24" r:id="rId20"/>
    <sheet name="Aluguel de Carro" sheetId="25" r:id="rId21"/>
    <sheet name="detalhamento custos" sheetId="26" r:id="rId22"/>
    <sheet name="Plan1" sheetId="32" r:id="rId23"/>
  </sheets>
  <definedNames>
    <definedName name="_xlnm.Print_Area" localSheetId="1">'Resumo CLT'!$A$1:$P$53</definedName>
    <definedName name="_xlnm.Print_Area" localSheetId="0">'Resumo Regime Misto'!$A$1:$R$73</definedName>
    <definedName name="_xlnm.Print_Area" localSheetId="3">'viabilidade concurso'!$A$1:$Q$65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6" i="15" l="1"/>
  <c r="D35" i="15"/>
  <c r="E35" i="15" s="1"/>
  <c r="E37" i="15" l="1"/>
  <c r="G49" i="13" s="1"/>
  <c r="P44" i="31" s="1"/>
  <c r="P50" i="31"/>
  <c r="F2" i="30"/>
  <c r="D4" i="29" s="1"/>
  <c r="F3" i="30"/>
  <c r="F4" i="30"/>
  <c r="D6" i="29" s="1"/>
  <c r="F5" i="30"/>
  <c r="F6" i="30"/>
  <c r="F7" i="30"/>
  <c r="D9" i="31" s="1"/>
  <c r="F9" i="31" s="1"/>
  <c r="F8" i="30"/>
  <c r="D10" i="29" s="1"/>
  <c r="F9" i="30"/>
  <c r="F10" i="30"/>
  <c r="D12" i="29" s="1"/>
  <c r="F11" i="30"/>
  <c r="D13" i="29" s="1"/>
  <c r="F12" i="30"/>
  <c r="D14" i="29" s="1"/>
  <c r="F14" i="30"/>
  <c r="F15" i="30"/>
  <c r="D17" i="29" s="1"/>
  <c r="F16" i="30"/>
  <c r="D18" i="29" s="1"/>
  <c r="F17" i="30"/>
  <c r="D19" i="29" s="1"/>
  <c r="F18" i="30"/>
  <c r="F19" i="30"/>
  <c r="F20" i="30"/>
  <c r="D22" i="29" s="1"/>
  <c r="F21" i="30"/>
  <c r="D23" i="29" s="1"/>
  <c r="F22" i="30"/>
  <c r="F23" i="30"/>
  <c r="F24" i="30"/>
  <c r="D26" i="29" s="1"/>
  <c r="F25" i="30"/>
  <c r="F26" i="30"/>
  <c r="F27" i="30"/>
  <c r="D29" i="29" s="1"/>
  <c r="F28" i="30"/>
  <c r="G28" i="30" s="1"/>
  <c r="F29" i="30"/>
  <c r="D31" i="29" s="1"/>
  <c r="F30" i="30"/>
  <c r="F31" i="30"/>
  <c r="F32" i="30"/>
  <c r="D34" i="29" s="1"/>
  <c r="F33" i="30"/>
  <c r="D35" i="29" s="1"/>
  <c r="F34" i="30"/>
  <c r="F5" i="25"/>
  <c r="G5" i="25" s="1"/>
  <c r="F4" i="25"/>
  <c r="G4" i="25" s="1"/>
  <c r="G6" i="25" s="1"/>
  <c r="F7" i="25" s="1"/>
  <c r="E9" i="12"/>
  <c r="B73" i="12"/>
  <c r="B86" i="12"/>
  <c r="B45" i="7"/>
  <c r="F15" i="31"/>
  <c r="E37" i="31"/>
  <c r="H36" i="31"/>
  <c r="I36" i="31" s="1"/>
  <c r="J36" i="31" s="1"/>
  <c r="H35" i="31"/>
  <c r="I35" i="31" s="1"/>
  <c r="J35" i="31" s="1"/>
  <c r="P35" i="31" s="1"/>
  <c r="H34" i="31"/>
  <c r="I34" i="31" s="1"/>
  <c r="H33" i="31"/>
  <c r="I33" i="31" s="1"/>
  <c r="H32" i="31"/>
  <c r="I32" i="31" s="1"/>
  <c r="H31" i="31"/>
  <c r="I31" i="31" s="1"/>
  <c r="H30" i="31"/>
  <c r="I30" i="31" s="1"/>
  <c r="H29" i="31"/>
  <c r="H28" i="31"/>
  <c r="H27" i="31"/>
  <c r="I27" i="31" s="1"/>
  <c r="H26" i="31"/>
  <c r="I26" i="31" s="1"/>
  <c r="O25" i="31"/>
  <c r="H25" i="31"/>
  <c r="I25" i="31" s="1"/>
  <c r="L25" i="31" s="1"/>
  <c r="H24" i="31"/>
  <c r="I24" i="31" s="1"/>
  <c r="H23" i="31"/>
  <c r="I23" i="31" s="1"/>
  <c r="H22" i="31"/>
  <c r="O21" i="31"/>
  <c r="H21" i="31"/>
  <c r="K21" i="31" s="1"/>
  <c r="H20" i="31"/>
  <c r="H19" i="31"/>
  <c r="I19" i="31" s="1"/>
  <c r="O18" i="31"/>
  <c r="H18" i="31"/>
  <c r="K18" i="31" s="1"/>
  <c r="O17" i="31"/>
  <c r="H17" i="31"/>
  <c r="K17" i="31" s="1"/>
  <c r="O16" i="31"/>
  <c r="H16" i="31"/>
  <c r="I16" i="31" s="1"/>
  <c r="O15" i="31"/>
  <c r="H15" i="31"/>
  <c r="I15" i="31" s="1"/>
  <c r="L15" i="31" s="1"/>
  <c r="O14" i="31"/>
  <c r="H14" i="31"/>
  <c r="I14" i="31" s="1"/>
  <c r="H13" i="31"/>
  <c r="I13" i="31" s="1"/>
  <c r="J13" i="31" s="1"/>
  <c r="H12" i="31"/>
  <c r="I12" i="31" s="1"/>
  <c r="J12" i="31" s="1"/>
  <c r="P12" i="31" s="1"/>
  <c r="H11" i="31"/>
  <c r="I11" i="31" s="1"/>
  <c r="H10" i="31"/>
  <c r="H9" i="31"/>
  <c r="I9" i="31" s="1"/>
  <c r="H8" i="31"/>
  <c r="I8" i="31" s="1"/>
  <c r="O7" i="31"/>
  <c r="H7" i="31"/>
  <c r="K7" i="31" s="1"/>
  <c r="O6" i="31"/>
  <c r="H6" i="31"/>
  <c r="K6" i="31" s="1"/>
  <c r="O5" i="31"/>
  <c r="H5" i="31"/>
  <c r="I5" i="31" s="1"/>
  <c r="L5" i="31" s="1"/>
  <c r="H4" i="31"/>
  <c r="I4" i="31" s="1"/>
  <c r="D35" i="30"/>
  <c r="G33" i="30"/>
  <c r="D34" i="31"/>
  <c r="F34" i="31" s="1"/>
  <c r="G29" i="30"/>
  <c r="G27" i="30"/>
  <c r="D29" i="31"/>
  <c r="F29" i="31" s="1"/>
  <c r="G21" i="30"/>
  <c r="D23" i="31"/>
  <c r="F23" i="31" s="1"/>
  <c r="G17" i="30"/>
  <c r="D17" i="31"/>
  <c r="F17" i="31" s="1"/>
  <c r="G13" i="30"/>
  <c r="G12" i="30"/>
  <c r="D10" i="31"/>
  <c r="F10" i="31" s="1"/>
  <c r="G4" i="30"/>
  <c r="G2" i="30"/>
  <c r="E37" i="29"/>
  <c r="N36" i="29"/>
  <c r="G36" i="29"/>
  <c r="H36" i="29" s="1"/>
  <c r="K36" i="29" s="1"/>
  <c r="N35" i="29"/>
  <c r="G35" i="29"/>
  <c r="J35" i="29" s="1"/>
  <c r="N34" i="29"/>
  <c r="G34" i="29"/>
  <c r="H34" i="29" s="1"/>
  <c r="K34" i="29" s="1"/>
  <c r="N33" i="29"/>
  <c r="G33" i="29"/>
  <c r="J33" i="29" s="1"/>
  <c r="N32" i="29"/>
  <c r="G32" i="29"/>
  <c r="H32" i="29" s="1"/>
  <c r="K32" i="29" s="1"/>
  <c r="N31" i="29"/>
  <c r="G31" i="29"/>
  <c r="J31" i="29" s="1"/>
  <c r="N30" i="29"/>
  <c r="G30" i="29"/>
  <c r="H30" i="29" s="1"/>
  <c r="K30" i="29" s="1"/>
  <c r="N29" i="29"/>
  <c r="G29" i="29"/>
  <c r="J29" i="29" s="1"/>
  <c r="N28" i="29"/>
  <c r="G28" i="29"/>
  <c r="J28" i="29" s="1"/>
  <c r="N27" i="29"/>
  <c r="G27" i="29"/>
  <c r="H27" i="29" s="1"/>
  <c r="K27" i="29" s="1"/>
  <c r="N26" i="29"/>
  <c r="G26" i="29"/>
  <c r="J26" i="29" s="1"/>
  <c r="N25" i="29"/>
  <c r="G25" i="29"/>
  <c r="H25" i="29" s="1"/>
  <c r="K25" i="29" s="1"/>
  <c r="N24" i="29"/>
  <c r="G24" i="29"/>
  <c r="J24" i="29" s="1"/>
  <c r="N23" i="29"/>
  <c r="G23" i="29"/>
  <c r="H23" i="29" s="1"/>
  <c r="K23" i="29" s="1"/>
  <c r="N22" i="29"/>
  <c r="G22" i="29"/>
  <c r="H22" i="29" s="1"/>
  <c r="K22" i="29" s="1"/>
  <c r="N21" i="29"/>
  <c r="G21" i="29"/>
  <c r="N20" i="29"/>
  <c r="G20" i="29"/>
  <c r="J20" i="29" s="1"/>
  <c r="N19" i="29"/>
  <c r="G19" i="29"/>
  <c r="H19" i="29" s="1"/>
  <c r="K19" i="29" s="1"/>
  <c r="N18" i="29"/>
  <c r="G18" i="29"/>
  <c r="H18" i="29" s="1"/>
  <c r="K18" i="29" s="1"/>
  <c r="N17" i="29"/>
  <c r="G17" i="29"/>
  <c r="H17" i="29" s="1"/>
  <c r="K17" i="29" s="1"/>
  <c r="N16" i="29"/>
  <c r="G16" i="29"/>
  <c r="J16" i="29" s="1"/>
  <c r="N15" i="29"/>
  <c r="G15" i="29"/>
  <c r="H15" i="29" s="1"/>
  <c r="K15" i="29" s="1"/>
  <c r="N14" i="29"/>
  <c r="G14" i="29"/>
  <c r="H14" i="29" s="1"/>
  <c r="K14" i="29" s="1"/>
  <c r="N13" i="29"/>
  <c r="G13" i="29"/>
  <c r="J13" i="29" s="1"/>
  <c r="N12" i="29"/>
  <c r="G12" i="29"/>
  <c r="J12" i="29" s="1"/>
  <c r="N11" i="29"/>
  <c r="G11" i="29"/>
  <c r="H11" i="29" s="1"/>
  <c r="K11" i="29" s="1"/>
  <c r="N10" i="29"/>
  <c r="G10" i="29"/>
  <c r="H10" i="29" s="1"/>
  <c r="K10" i="29" s="1"/>
  <c r="N9" i="29"/>
  <c r="G9" i="29"/>
  <c r="J9" i="29" s="1"/>
  <c r="N8" i="29"/>
  <c r="G8" i="29"/>
  <c r="H8" i="29" s="1"/>
  <c r="K8" i="29" s="1"/>
  <c r="N7" i="29"/>
  <c r="G7" i="29"/>
  <c r="H7" i="29" s="1"/>
  <c r="K7" i="29" s="1"/>
  <c r="N6" i="29"/>
  <c r="G6" i="29"/>
  <c r="H6" i="29" s="1"/>
  <c r="K6" i="29" s="1"/>
  <c r="N5" i="29"/>
  <c r="G5" i="29"/>
  <c r="J5" i="29" s="1"/>
  <c r="N4" i="29"/>
  <c r="G4" i="29"/>
  <c r="H4" i="29" s="1"/>
  <c r="K4" i="29" s="1"/>
  <c r="D26" i="31" l="1"/>
  <c r="F26" i="31" s="1"/>
  <c r="G3" i="30"/>
  <c r="D5" i="29"/>
  <c r="G19" i="30"/>
  <c r="D21" i="29"/>
  <c r="D5" i="31"/>
  <c r="F5" i="31" s="1"/>
  <c r="G34" i="30"/>
  <c r="D36" i="29"/>
  <c r="G26" i="30"/>
  <c r="D28" i="29"/>
  <c r="G18" i="30"/>
  <c r="D20" i="29"/>
  <c r="G9" i="30"/>
  <c r="D11" i="29"/>
  <c r="D21" i="31"/>
  <c r="F21" i="31" s="1"/>
  <c r="D27" i="31"/>
  <c r="F27" i="31" s="1"/>
  <c r="D27" i="29"/>
  <c r="D30" i="31"/>
  <c r="F30" i="31" s="1"/>
  <c r="D30" i="29"/>
  <c r="G20" i="30"/>
  <c r="G7" i="30"/>
  <c r="D9" i="29"/>
  <c r="D33" i="31"/>
  <c r="F33" i="31" s="1"/>
  <c r="D33" i="29"/>
  <c r="D25" i="31"/>
  <c r="F25" i="31" s="1"/>
  <c r="D25" i="29"/>
  <c r="G6" i="30"/>
  <c r="D8" i="29"/>
  <c r="G11" i="30"/>
  <c r="D32" i="31"/>
  <c r="F32" i="31" s="1"/>
  <c r="D32" i="29"/>
  <c r="G22" i="30"/>
  <c r="D24" i="29"/>
  <c r="G14" i="30"/>
  <c r="D16" i="29"/>
  <c r="D7" i="31"/>
  <c r="F7" i="31" s="1"/>
  <c r="D7" i="29"/>
  <c r="J15" i="29"/>
  <c r="J23" i="29"/>
  <c r="H35" i="29"/>
  <c r="K35" i="29" s="1"/>
  <c r="H29" i="29"/>
  <c r="I29" i="29" s="1"/>
  <c r="L29" i="29" s="1"/>
  <c r="J30" i="29"/>
  <c r="H33" i="29"/>
  <c r="I33" i="29" s="1"/>
  <c r="L33" i="29" s="1"/>
  <c r="J27" i="29"/>
  <c r="H5" i="29"/>
  <c r="K5" i="29" s="1"/>
  <c r="J8" i="29"/>
  <c r="H9" i="29"/>
  <c r="K9" i="29" s="1"/>
  <c r="J36" i="29"/>
  <c r="J19" i="29"/>
  <c r="H26" i="29"/>
  <c r="I26" i="29" s="1"/>
  <c r="L26" i="29" s="1"/>
  <c r="D18" i="31"/>
  <c r="F18" i="31" s="1"/>
  <c r="D22" i="31"/>
  <c r="F22" i="31" s="1"/>
  <c r="G10" i="30"/>
  <c r="D12" i="31"/>
  <c r="F12" i="31" s="1"/>
  <c r="Q12" i="31" s="1"/>
  <c r="D36" i="31"/>
  <c r="F36" i="31" s="1"/>
  <c r="I7" i="31"/>
  <c r="L7" i="31" s="1"/>
  <c r="I18" i="31"/>
  <c r="L18" i="31" s="1"/>
  <c r="I6" i="31"/>
  <c r="L6" i="31" s="1"/>
  <c r="I22" i="31"/>
  <c r="J22" i="31" s="1"/>
  <c r="P22" i="31" s="1"/>
  <c r="J9" i="31"/>
  <c r="P9" i="31" s="1"/>
  <c r="Q9" i="31" s="1"/>
  <c r="L14" i="31"/>
  <c r="J14" i="31"/>
  <c r="M14" i="31" s="1"/>
  <c r="L16" i="31"/>
  <c r="J16" i="31"/>
  <c r="M16" i="31" s="1"/>
  <c r="J6" i="29"/>
  <c r="I7" i="29"/>
  <c r="J11" i="29"/>
  <c r="H12" i="29"/>
  <c r="K12" i="29" s="1"/>
  <c r="H13" i="29"/>
  <c r="J17" i="29"/>
  <c r="I18" i="29"/>
  <c r="L18" i="29" s="1"/>
  <c r="H20" i="29"/>
  <c r="K20" i="29" s="1"/>
  <c r="H21" i="29"/>
  <c r="K21" i="29" s="1"/>
  <c r="J25" i="29"/>
  <c r="H28" i="29"/>
  <c r="K28" i="29" s="1"/>
  <c r="J32" i="29"/>
  <c r="I36" i="29"/>
  <c r="L36" i="29" s="1"/>
  <c r="G8" i="30"/>
  <c r="G16" i="30"/>
  <c r="G23" i="30"/>
  <c r="G25" i="30"/>
  <c r="G31" i="30"/>
  <c r="I10" i="31"/>
  <c r="J10" i="31" s="1"/>
  <c r="P10" i="31" s="1"/>
  <c r="Q10" i="31" s="1"/>
  <c r="D13" i="31"/>
  <c r="F13" i="31" s="1"/>
  <c r="D14" i="31"/>
  <c r="F14" i="31" s="1"/>
  <c r="K14" i="31"/>
  <c r="D16" i="31"/>
  <c r="F16" i="31" s="1"/>
  <c r="K16" i="31"/>
  <c r="I17" i="31"/>
  <c r="L17" i="31" s="1"/>
  <c r="D19" i="31"/>
  <c r="F19" i="31" s="1"/>
  <c r="I20" i="31"/>
  <c r="J20" i="31" s="1"/>
  <c r="P20" i="31" s="1"/>
  <c r="I21" i="31"/>
  <c r="L21" i="31" s="1"/>
  <c r="I28" i="31"/>
  <c r="J28" i="31" s="1"/>
  <c r="P28" i="31" s="1"/>
  <c r="I29" i="31"/>
  <c r="J29" i="31" s="1"/>
  <c r="P29" i="31" s="1"/>
  <c r="Q29" i="31" s="1"/>
  <c r="D31" i="31"/>
  <c r="F31" i="31" s="1"/>
  <c r="D35" i="31"/>
  <c r="F35" i="31" s="1"/>
  <c r="Q35" i="31" s="1"/>
  <c r="I10" i="29"/>
  <c r="M10" i="29" s="1"/>
  <c r="I17" i="29"/>
  <c r="L17" i="29" s="1"/>
  <c r="I25" i="29"/>
  <c r="L25" i="29" s="1"/>
  <c r="I32" i="29"/>
  <c r="L32" i="29" s="1"/>
  <c r="D6" i="31"/>
  <c r="F6" i="31" s="1"/>
  <c r="D8" i="31"/>
  <c r="F8" i="31" s="1"/>
  <c r="I6" i="29"/>
  <c r="L6" i="29" s="1"/>
  <c r="I14" i="29"/>
  <c r="M14" i="29" s="1"/>
  <c r="H16" i="29"/>
  <c r="K16" i="29" s="1"/>
  <c r="J21" i="29"/>
  <c r="I22" i="29"/>
  <c r="L22" i="29" s="1"/>
  <c r="H24" i="29"/>
  <c r="K24" i="29" s="1"/>
  <c r="H31" i="29"/>
  <c r="K31" i="29" s="1"/>
  <c r="G5" i="30"/>
  <c r="G15" i="30"/>
  <c r="G24" i="30"/>
  <c r="G30" i="30"/>
  <c r="G32" i="30"/>
  <c r="D4" i="31"/>
  <c r="F4" i="31" s="1"/>
  <c r="D11" i="31"/>
  <c r="F11" i="31" s="1"/>
  <c r="D20" i="31"/>
  <c r="F20" i="31" s="1"/>
  <c r="D28" i="31"/>
  <c r="F28" i="31" s="1"/>
  <c r="D24" i="31"/>
  <c r="F24" i="31" s="1"/>
  <c r="K5" i="31"/>
  <c r="K25" i="31"/>
  <c r="J5" i="31"/>
  <c r="J25" i="31"/>
  <c r="J26" i="31"/>
  <c r="P26" i="31" s="1"/>
  <c r="Q26" i="31" s="1"/>
  <c r="J32" i="31"/>
  <c r="P32" i="31" s="1"/>
  <c r="Q32" i="31" s="1"/>
  <c r="J24" i="31"/>
  <c r="P24" i="31" s="1"/>
  <c r="J31" i="31"/>
  <c r="P31" i="31" s="1"/>
  <c r="J33" i="31"/>
  <c r="P33" i="31" s="1"/>
  <c r="Q33" i="31" s="1"/>
  <c r="P13" i="31"/>
  <c r="P36" i="31"/>
  <c r="K15" i="31"/>
  <c r="J4" i="31"/>
  <c r="J8" i="31"/>
  <c r="J11" i="31"/>
  <c r="J15" i="31"/>
  <c r="J19" i="31"/>
  <c r="J23" i="31"/>
  <c r="J27" i="31"/>
  <c r="J30" i="31"/>
  <c r="J34" i="31"/>
  <c r="M33" i="29"/>
  <c r="L7" i="29"/>
  <c r="M7" i="29"/>
  <c r="M26" i="29"/>
  <c r="L10" i="29"/>
  <c r="I28" i="29"/>
  <c r="J4" i="29"/>
  <c r="J34" i="29"/>
  <c r="I4" i="29"/>
  <c r="I8" i="29"/>
  <c r="I11" i="29"/>
  <c r="I15" i="29"/>
  <c r="M17" i="29"/>
  <c r="O17" i="29" s="1"/>
  <c r="I19" i="29"/>
  <c r="I23" i="29"/>
  <c r="K26" i="29"/>
  <c r="I27" i="29"/>
  <c r="I30" i="29"/>
  <c r="K33" i="29"/>
  <c r="I34" i="29"/>
  <c r="M36" i="29"/>
  <c r="J7" i="29"/>
  <c r="J10" i="29"/>
  <c r="J14" i="29"/>
  <c r="J18" i="29"/>
  <c r="J22" i="29"/>
  <c r="C36" i="26"/>
  <c r="H37" i="7"/>
  <c r="I31" i="7"/>
  <c r="I32" i="7"/>
  <c r="I33" i="7"/>
  <c r="I34" i="7"/>
  <c r="I35" i="7"/>
  <c r="I36" i="7"/>
  <c r="E31" i="7"/>
  <c r="G31" i="7" s="1"/>
  <c r="E32" i="7"/>
  <c r="L32" i="7" s="1"/>
  <c r="E33" i="7"/>
  <c r="L33" i="7" s="1"/>
  <c r="E34" i="7"/>
  <c r="E35" i="7"/>
  <c r="J35" i="7" s="1"/>
  <c r="K35" i="7" s="1"/>
  <c r="E36" i="7"/>
  <c r="F36" i="7" s="1"/>
  <c r="M32" i="29" l="1"/>
  <c r="O32" i="29" s="1"/>
  <c r="I16" i="29"/>
  <c r="M16" i="29" s="1"/>
  <c r="I24" i="29"/>
  <c r="M24" i="29" s="1"/>
  <c r="I9" i="29"/>
  <c r="M9" i="29" s="1"/>
  <c r="M18" i="29"/>
  <c r="O18" i="29" s="1"/>
  <c r="O36" i="29"/>
  <c r="I35" i="29"/>
  <c r="L35" i="29" s="1"/>
  <c r="M29" i="29"/>
  <c r="L14" i="29"/>
  <c r="O14" i="29" s="1"/>
  <c r="M22" i="29"/>
  <c r="O22" i="29" s="1"/>
  <c r="I31" i="29"/>
  <c r="M31" i="29" s="1"/>
  <c r="K29" i="29"/>
  <c r="I12" i="29"/>
  <c r="M12" i="29" s="1"/>
  <c r="M25" i="29"/>
  <c r="O25" i="29" s="1"/>
  <c r="O7" i="29"/>
  <c r="M6" i="29"/>
  <c r="O6" i="29" s="1"/>
  <c r="I20" i="29"/>
  <c r="M20" i="29" s="1"/>
  <c r="I5" i="29"/>
  <c r="M5" i="29" s="1"/>
  <c r="N16" i="31"/>
  <c r="P16" i="31" s="1"/>
  <c r="Q16" i="31" s="1"/>
  <c r="Q22" i="31"/>
  <c r="Q36" i="31"/>
  <c r="Q24" i="31"/>
  <c r="N14" i="31"/>
  <c r="P14" i="31" s="1"/>
  <c r="Q14" i="31" s="1"/>
  <c r="Q13" i="31"/>
  <c r="J17" i="31"/>
  <c r="N17" i="31" s="1"/>
  <c r="J7" i="31"/>
  <c r="M7" i="31" s="1"/>
  <c r="J18" i="31"/>
  <c r="J6" i="31"/>
  <c r="N6" i="31" s="1"/>
  <c r="J21" i="31"/>
  <c r="N21" i="31" s="1"/>
  <c r="Q28" i="31"/>
  <c r="O26" i="29"/>
  <c r="Q31" i="31"/>
  <c r="K13" i="29"/>
  <c r="I13" i="29"/>
  <c r="I21" i="29"/>
  <c r="O10" i="29"/>
  <c r="O33" i="29"/>
  <c r="Q20" i="31"/>
  <c r="O32" i="7"/>
  <c r="P32" i="7" s="1"/>
  <c r="N32" i="7"/>
  <c r="M32" i="7"/>
  <c r="O33" i="7"/>
  <c r="P33" i="7" s="1"/>
  <c r="N33" i="7"/>
  <c r="M33" i="7"/>
  <c r="J36" i="7"/>
  <c r="K36" i="7" s="1"/>
  <c r="L34" i="7"/>
  <c r="Q32" i="7"/>
  <c r="G32" i="7"/>
  <c r="L35" i="7"/>
  <c r="Q33" i="7"/>
  <c r="F31" i="7"/>
  <c r="G33" i="7"/>
  <c r="J34" i="7"/>
  <c r="K34" i="7" s="1"/>
  <c r="L36" i="7"/>
  <c r="Q34" i="7"/>
  <c r="F32" i="7"/>
  <c r="G34" i="7"/>
  <c r="J31" i="7"/>
  <c r="K31" i="7" s="1"/>
  <c r="Q35" i="7"/>
  <c r="F33" i="7"/>
  <c r="G35" i="7"/>
  <c r="J32" i="7"/>
  <c r="K32" i="7" s="1"/>
  <c r="Q36" i="7"/>
  <c r="F34" i="7"/>
  <c r="G36" i="7"/>
  <c r="J33" i="7"/>
  <c r="K33" i="7" s="1"/>
  <c r="L31" i="7"/>
  <c r="F35" i="7"/>
  <c r="Q31" i="7"/>
  <c r="M5" i="31"/>
  <c r="N5" i="31"/>
  <c r="N25" i="31"/>
  <c r="M25" i="31"/>
  <c r="P19" i="31"/>
  <c r="Q19" i="31" s="1"/>
  <c r="P23" i="31"/>
  <c r="Q23" i="31" s="1"/>
  <c r="P27" i="31"/>
  <c r="Q27" i="31" s="1"/>
  <c r="P30" i="31"/>
  <c r="Q30" i="31" s="1"/>
  <c r="F49" i="31" s="1"/>
  <c r="G49" i="31" s="1"/>
  <c r="H49" i="31" s="1"/>
  <c r="P49" i="31" s="1"/>
  <c r="P34" i="31"/>
  <c r="Q34" i="31" s="1"/>
  <c r="P4" i="31"/>
  <c r="Q4" i="31" s="1"/>
  <c r="P8" i="31"/>
  <c r="Q8" i="31" s="1"/>
  <c r="P11" i="31"/>
  <c r="Q11" i="31" s="1"/>
  <c r="M15" i="31"/>
  <c r="N15" i="31"/>
  <c r="L27" i="29"/>
  <c r="M27" i="29"/>
  <c r="L11" i="29"/>
  <c r="M11" i="29"/>
  <c r="L15" i="29"/>
  <c r="M15" i="29"/>
  <c r="L24" i="29"/>
  <c r="L30" i="29"/>
  <c r="M30" i="29"/>
  <c r="L19" i="29"/>
  <c r="M19" i="29"/>
  <c r="L4" i="29"/>
  <c r="M4" i="29"/>
  <c r="L28" i="29"/>
  <c r="M28" i="29"/>
  <c r="L23" i="29"/>
  <c r="M23" i="29"/>
  <c r="L8" i="29"/>
  <c r="M8" i="29"/>
  <c r="L34" i="29"/>
  <c r="M34" i="29"/>
  <c r="M35" i="29" l="1"/>
  <c r="P15" i="31"/>
  <c r="Q15" i="31" s="1"/>
  <c r="O11" i="29"/>
  <c r="L12" i="29"/>
  <c r="O12" i="29" s="1"/>
  <c r="O24" i="29"/>
  <c r="L16" i="29"/>
  <c r="O16" i="29" s="1"/>
  <c r="L9" i="29"/>
  <c r="O9" i="29" s="1"/>
  <c r="L31" i="29"/>
  <c r="O31" i="29" s="1"/>
  <c r="L5" i="29"/>
  <c r="O5" i="29" s="1"/>
  <c r="O29" i="29"/>
  <c r="L20" i="29"/>
  <c r="O20" i="29" s="1"/>
  <c r="O19" i="29"/>
  <c r="O34" i="29"/>
  <c r="O23" i="29"/>
  <c r="O28" i="29"/>
  <c r="O27" i="29"/>
  <c r="O4" i="29"/>
  <c r="N7" i="31"/>
  <c r="P7" i="31" s="1"/>
  <c r="Q7" i="31" s="1"/>
  <c r="M17" i="31"/>
  <c r="P17" i="31" s="1"/>
  <c r="Q17" i="31" s="1"/>
  <c r="M18" i="31"/>
  <c r="N18" i="31"/>
  <c r="M6" i="31"/>
  <c r="P6" i="31" s="1"/>
  <c r="Q6" i="31" s="1"/>
  <c r="M21" i="31"/>
  <c r="P21" i="31" s="1"/>
  <c r="Q21" i="31" s="1"/>
  <c r="P5" i="31"/>
  <c r="Q5" i="31" s="1"/>
  <c r="L13" i="29"/>
  <c r="M13" i="29"/>
  <c r="O15" i="29"/>
  <c r="O30" i="29"/>
  <c r="R33" i="7"/>
  <c r="L21" i="29"/>
  <c r="M21" i="29"/>
  <c r="O8" i="29"/>
  <c r="O35" i="29"/>
  <c r="R32" i="7"/>
  <c r="M31" i="7"/>
  <c r="O31" i="7"/>
  <c r="P31" i="7" s="1"/>
  <c r="N31" i="7"/>
  <c r="O34" i="7"/>
  <c r="P34" i="7" s="1"/>
  <c r="N34" i="7"/>
  <c r="M34" i="7"/>
  <c r="M36" i="7"/>
  <c r="N36" i="7"/>
  <c r="O36" i="7"/>
  <c r="P36" i="7" s="1"/>
  <c r="O35" i="7"/>
  <c r="P35" i="7" s="1"/>
  <c r="N35" i="7"/>
  <c r="M35" i="7"/>
  <c r="P25" i="31"/>
  <c r="Q25" i="31" s="1"/>
  <c r="F57" i="23"/>
  <c r="F58" i="23"/>
  <c r="F56" i="23"/>
  <c r="F55" i="23"/>
  <c r="F54" i="23"/>
  <c r="F50" i="23"/>
  <c r="F49" i="23"/>
  <c r="F48" i="23"/>
  <c r="F47" i="23"/>
  <c r="F46" i="23"/>
  <c r="F45" i="23"/>
  <c r="F44" i="23"/>
  <c r="F43" i="23"/>
  <c r="F42" i="23"/>
  <c r="F41" i="23"/>
  <c r="F40" i="23"/>
  <c r="F39" i="23"/>
  <c r="F38" i="23"/>
  <c r="F37" i="23"/>
  <c r="D67" i="23"/>
  <c r="D18" i="11"/>
  <c r="F44" i="7"/>
  <c r="E30" i="15"/>
  <c r="E29" i="15"/>
  <c r="E28" i="15"/>
  <c r="E27" i="15"/>
  <c r="E26" i="15"/>
  <c r="E25" i="15"/>
  <c r="E24" i="15"/>
  <c r="E23" i="15"/>
  <c r="E22" i="15"/>
  <c r="E21" i="15"/>
  <c r="E20" i="15"/>
  <c r="E19" i="15"/>
  <c r="E18" i="15"/>
  <c r="E17" i="15"/>
  <c r="E16" i="15"/>
  <c r="E15" i="15"/>
  <c r="E14" i="15"/>
  <c r="E13" i="15"/>
  <c r="E12" i="15"/>
  <c r="K13" i="16"/>
  <c r="H13" i="16"/>
  <c r="B34" i="12"/>
  <c r="B43" i="14"/>
  <c r="B42" i="14"/>
  <c r="G42" i="14" s="1"/>
  <c r="B41" i="14"/>
  <c r="G41" i="14" s="1"/>
  <c r="B40" i="14"/>
  <c r="G40" i="14" s="1"/>
  <c r="B39" i="14"/>
  <c r="G39" i="14" s="1"/>
  <c r="B38" i="14"/>
  <c r="G38" i="14" s="1"/>
  <c r="B37" i="14"/>
  <c r="B36" i="14"/>
  <c r="B35" i="14"/>
  <c r="B34" i="14"/>
  <c r="B33" i="14"/>
  <c r="B32" i="14"/>
  <c r="B31" i="14"/>
  <c r="B30" i="14"/>
  <c r="B29" i="14"/>
  <c r="B28" i="14"/>
  <c r="B27" i="14"/>
  <c r="B26" i="14"/>
  <c r="B25" i="14"/>
  <c r="B24" i="14"/>
  <c r="B23" i="14"/>
  <c r="B22" i="14"/>
  <c r="B21" i="14"/>
  <c r="B20" i="14"/>
  <c r="B19" i="14"/>
  <c r="B18" i="14"/>
  <c r="B17" i="14"/>
  <c r="B16" i="14"/>
  <c r="B15" i="14"/>
  <c r="B14" i="14"/>
  <c r="B13" i="14"/>
  <c r="B12" i="14"/>
  <c r="B11" i="14"/>
  <c r="B10" i="14"/>
  <c r="B9" i="14"/>
  <c r="D43" i="13"/>
  <c r="D42" i="13"/>
  <c r="D41" i="13"/>
  <c r="G41" i="13" s="1"/>
  <c r="D40" i="13"/>
  <c r="G40" i="13" s="1"/>
  <c r="D39" i="13"/>
  <c r="G39" i="13" s="1"/>
  <c r="D38" i="13"/>
  <c r="G38" i="13" s="1"/>
  <c r="D37" i="13"/>
  <c r="G37" i="13" s="1"/>
  <c r="D36" i="13"/>
  <c r="G36" i="13" s="1"/>
  <c r="D35" i="13"/>
  <c r="D34" i="13"/>
  <c r="D33" i="13"/>
  <c r="D32" i="13"/>
  <c r="D31" i="13"/>
  <c r="D30" i="13"/>
  <c r="D29" i="13"/>
  <c r="D28" i="13"/>
  <c r="D27" i="13"/>
  <c r="D26" i="13"/>
  <c r="D25" i="13"/>
  <c r="D24" i="13"/>
  <c r="D23" i="13"/>
  <c r="D22" i="13"/>
  <c r="D21" i="13"/>
  <c r="D20" i="13"/>
  <c r="D19" i="13"/>
  <c r="D18" i="13"/>
  <c r="D17" i="13"/>
  <c r="D16" i="13"/>
  <c r="D15" i="13"/>
  <c r="D14" i="13"/>
  <c r="D13" i="13"/>
  <c r="D12" i="13"/>
  <c r="D11" i="13"/>
  <c r="G11" i="13" s="1"/>
  <c r="D10" i="13"/>
  <c r="D9" i="13"/>
  <c r="P18" i="31" l="1"/>
  <c r="Q18" i="31" s="1"/>
  <c r="O13" i="29"/>
  <c r="R35" i="7"/>
  <c r="P37" i="31"/>
  <c r="D50" i="7" s="1"/>
  <c r="R34" i="7"/>
  <c r="R31" i="7"/>
  <c r="O21" i="29"/>
  <c r="R36" i="7"/>
  <c r="O37" i="29" l="1"/>
  <c r="E56" i="24"/>
  <c r="E17" i="24"/>
  <c r="D59" i="23"/>
  <c r="D17" i="23"/>
  <c r="D25" i="23" s="1"/>
  <c r="L105" i="22"/>
  <c r="D69" i="23" l="1"/>
  <c r="H29" i="16"/>
  <c r="H28" i="16"/>
  <c r="H27" i="16"/>
  <c r="H26" i="16"/>
  <c r="H25" i="16"/>
  <c r="H24" i="16"/>
  <c r="H23" i="16"/>
  <c r="H22" i="16"/>
  <c r="H21" i="16"/>
  <c r="H20" i="16"/>
  <c r="H19" i="16"/>
  <c r="H18" i="16"/>
  <c r="H17" i="16"/>
  <c r="H16" i="16"/>
  <c r="H15" i="16"/>
  <c r="H14" i="16"/>
  <c r="B31" i="15"/>
  <c r="E31" i="15"/>
  <c r="G43" i="14"/>
  <c r="G37" i="14"/>
  <c r="G36" i="14"/>
  <c r="G35" i="14"/>
  <c r="G34" i="14"/>
  <c r="G33" i="14"/>
  <c r="G32" i="14"/>
  <c r="G31" i="14"/>
  <c r="G30" i="14"/>
  <c r="G29" i="14"/>
  <c r="G28" i="14"/>
  <c r="G27" i="14"/>
  <c r="G26" i="14"/>
  <c r="G25" i="14"/>
  <c r="G24" i="14"/>
  <c r="G23" i="14"/>
  <c r="G22" i="14"/>
  <c r="G21" i="14"/>
  <c r="G20" i="14"/>
  <c r="G19" i="14"/>
  <c r="G18" i="14"/>
  <c r="G17" i="14"/>
  <c r="G16" i="14"/>
  <c r="G15" i="14"/>
  <c r="G14" i="14"/>
  <c r="G13" i="14"/>
  <c r="G12" i="14"/>
  <c r="G11" i="14"/>
  <c r="G10" i="14"/>
  <c r="G9" i="14"/>
  <c r="G43" i="13"/>
  <c r="G35" i="13"/>
  <c r="G34" i="13"/>
  <c r="G33" i="13"/>
  <c r="G32" i="13"/>
  <c r="G31" i="13"/>
  <c r="G30" i="13"/>
  <c r="G29" i="13"/>
  <c r="G28" i="13"/>
  <c r="G27" i="13"/>
  <c r="G26" i="13"/>
  <c r="G25" i="13"/>
  <c r="G24" i="13"/>
  <c r="G23" i="13"/>
  <c r="G22" i="13"/>
  <c r="G21" i="13"/>
  <c r="G20" i="13"/>
  <c r="G19" i="13"/>
  <c r="G18" i="13"/>
  <c r="G17" i="13"/>
  <c r="G16" i="13"/>
  <c r="G15" i="13"/>
  <c r="G14" i="13"/>
  <c r="G13" i="13"/>
  <c r="G12" i="13"/>
  <c r="G10" i="13"/>
  <c r="G9" i="13"/>
  <c r="E10" i="12"/>
  <c r="E8" i="12"/>
  <c r="G46" i="13" l="1"/>
  <c r="O41" i="29" s="1"/>
  <c r="P41" i="31"/>
  <c r="H30" i="16"/>
  <c r="H31" i="16" s="1"/>
  <c r="G44" i="13"/>
  <c r="G44" i="14"/>
  <c r="E11" i="12"/>
  <c r="G47" i="13" s="1"/>
  <c r="G45" i="13" l="1"/>
  <c r="P40" i="31"/>
  <c r="O40" i="29"/>
  <c r="G48" i="13"/>
  <c r="O43" i="29"/>
  <c r="P43" i="31"/>
  <c r="P39" i="31"/>
  <c r="O39" i="29"/>
  <c r="O42" i="29"/>
  <c r="P42" i="31"/>
  <c r="B37" i="7"/>
  <c r="I30" i="7"/>
  <c r="E30" i="7"/>
  <c r="I29" i="7"/>
  <c r="E29" i="7"/>
  <c r="I28" i="7"/>
  <c r="E28" i="7"/>
  <c r="I27" i="7"/>
  <c r="E27" i="7"/>
  <c r="I26" i="7"/>
  <c r="E26" i="7"/>
  <c r="I25" i="7"/>
  <c r="E25" i="7"/>
  <c r="I24" i="7"/>
  <c r="E24" i="7"/>
  <c r="I23" i="7"/>
  <c r="E23" i="7"/>
  <c r="E22" i="7"/>
  <c r="E21" i="7"/>
  <c r="E20" i="7"/>
  <c r="I19" i="7"/>
  <c r="E19" i="7"/>
  <c r="I18" i="7"/>
  <c r="E18" i="7"/>
  <c r="I17" i="7"/>
  <c r="E17" i="7"/>
  <c r="I16" i="7"/>
  <c r="E16" i="7"/>
  <c r="I15" i="7"/>
  <c r="E15" i="7"/>
  <c r="E14" i="7"/>
  <c r="I13" i="7"/>
  <c r="E13" i="7"/>
  <c r="E12" i="7"/>
  <c r="I11" i="7"/>
  <c r="E11" i="7"/>
  <c r="I10" i="7"/>
  <c r="E10" i="7"/>
  <c r="I9" i="7"/>
  <c r="E9" i="7"/>
  <c r="I8" i="7"/>
  <c r="E8" i="7"/>
  <c r="I7" i="7"/>
  <c r="E7" i="7"/>
  <c r="I6" i="7"/>
  <c r="E6" i="7"/>
  <c r="I5" i="7"/>
  <c r="E5" i="7"/>
  <c r="I4" i="7"/>
  <c r="E4" i="7"/>
  <c r="G50" i="13" l="1"/>
  <c r="P45" i="31"/>
  <c r="O44" i="29"/>
  <c r="O45" i="29" s="1"/>
  <c r="O47" i="29" s="1"/>
  <c r="O48" i="29" s="1"/>
  <c r="F25" i="7"/>
  <c r="G25" i="7"/>
  <c r="F10" i="7"/>
  <c r="G10" i="7"/>
  <c r="F7" i="7"/>
  <c r="G7" i="7"/>
  <c r="G24" i="7"/>
  <c r="F24" i="7"/>
  <c r="F28" i="7"/>
  <c r="G28" i="7"/>
  <c r="G23" i="7"/>
  <c r="F23" i="7"/>
  <c r="F27" i="7"/>
  <c r="G27" i="7"/>
  <c r="F19" i="7"/>
  <c r="G19" i="7"/>
  <c r="F14" i="7"/>
  <c r="G14" i="7"/>
  <c r="G9" i="7"/>
  <c r="F9" i="7"/>
  <c r="F17" i="7"/>
  <c r="G17" i="7"/>
  <c r="Q21" i="7"/>
  <c r="F21" i="7"/>
  <c r="G21" i="7"/>
  <c r="G15" i="7"/>
  <c r="F15" i="7"/>
  <c r="F6" i="7"/>
  <c r="G6" i="7"/>
  <c r="F18" i="7"/>
  <c r="G18" i="7"/>
  <c r="G13" i="7"/>
  <c r="F13" i="7"/>
  <c r="F5" i="7"/>
  <c r="G5" i="7"/>
  <c r="Q12" i="7"/>
  <c r="F12" i="7"/>
  <c r="G12" i="7"/>
  <c r="Q22" i="7"/>
  <c r="F22" i="7"/>
  <c r="G22" i="7"/>
  <c r="G30" i="7"/>
  <c r="F30" i="7"/>
  <c r="F26" i="7"/>
  <c r="G26" i="7"/>
  <c r="E37" i="7"/>
  <c r="G8" i="7"/>
  <c r="F8" i="7"/>
  <c r="F11" i="7"/>
  <c r="G11" i="7"/>
  <c r="G16" i="7"/>
  <c r="F16" i="7"/>
  <c r="F20" i="7"/>
  <c r="G20" i="7"/>
  <c r="F29" i="7"/>
  <c r="G29" i="7"/>
  <c r="I37" i="7"/>
  <c r="J21" i="7"/>
  <c r="K21" i="7" s="1"/>
  <c r="L13" i="7"/>
  <c r="N13" i="7" s="1"/>
  <c r="Q13" i="7"/>
  <c r="Q26" i="7"/>
  <c r="L17" i="7"/>
  <c r="O17" i="7" s="1"/>
  <c r="P17" i="7" s="1"/>
  <c r="Q17" i="7"/>
  <c r="J20" i="7"/>
  <c r="K20" i="7" s="1"/>
  <c r="Q20" i="7"/>
  <c r="L25" i="7"/>
  <c r="O25" i="7" s="1"/>
  <c r="P25" i="7" s="1"/>
  <c r="Q25" i="7"/>
  <c r="Q16" i="7"/>
  <c r="J29" i="7"/>
  <c r="K29" i="7" s="1"/>
  <c r="Q29" i="7"/>
  <c r="L11" i="7"/>
  <c r="O11" i="7" s="1"/>
  <c r="P11" i="7" s="1"/>
  <c r="Q11" i="7"/>
  <c r="Q24" i="7"/>
  <c r="Q28" i="7"/>
  <c r="L15" i="7"/>
  <c r="O15" i="7" s="1"/>
  <c r="P15" i="7" s="1"/>
  <c r="Q15" i="7"/>
  <c r="L19" i="7"/>
  <c r="N19" i="7" s="1"/>
  <c r="Q19" i="7"/>
  <c r="L10" i="7"/>
  <c r="N10" i="7" s="1"/>
  <c r="Q10" i="7"/>
  <c r="L14" i="7"/>
  <c r="M14" i="7" s="1"/>
  <c r="Q14" i="7"/>
  <c r="L23" i="7"/>
  <c r="O23" i="7" s="1"/>
  <c r="P23" i="7" s="1"/>
  <c r="Q23" i="7"/>
  <c r="L27" i="7"/>
  <c r="M27" i="7" s="1"/>
  <c r="Q27" i="7"/>
  <c r="Q18" i="7"/>
  <c r="J30" i="7"/>
  <c r="K30" i="7" s="1"/>
  <c r="Q30" i="7"/>
  <c r="Q9" i="7"/>
  <c r="L8" i="7"/>
  <c r="N8" i="7" s="1"/>
  <c r="Q8" i="7"/>
  <c r="Q7" i="7"/>
  <c r="L6" i="7"/>
  <c r="N6" i="7" s="1"/>
  <c r="Q6" i="7"/>
  <c r="Q5" i="7"/>
  <c r="L4" i="7"/>
  <c r="Q4" i="7"/>
  <c r="G4" i="7"/>
  <c r="F4" i="7"/>
  <c r="J23" i="7"/>
  <c r="K23" i="7" s="1"/>
  <c r="J14" i="7"/>
  <c r="K14" i="7" s="1"/>
  <c r="J19" i="7"/>
  <c r="K19" i="7" s="1"/>
  <c r="L22" i="7"/>
  <c r="N22" i="7" s="1"/>
  <c r="J22" i="7"/>
  <c r="J13" i="7"/>
  <c r="K13" i="7" s="1"/>
  <c r="J15" i="7"/>
  <c r="K15" i="7" s="1"/>
  <c r="J25" i="7"/>
  <c r="K25" i="7" s="1"/>
  <c r="J17" i="7"/>
  <c r="K17" i="7" s="1"/>
  <c r="L21" i="7"/>
  <c r="J27" i="7"/>
  <c r="K27" i="7" s="1"/>
  <c r="J8" i="7"/>
  <c r="K8" i="7" s="1"/>
  <c r="J9" i="7"/>
  <c r="K9" i="7" s="1"/>
  <c r="L30" i="7"/>
  <c r="J4" i="7"/>
  <c r="J10" i="7"/>
  <c r="K10" i="7" s="1"/>
  <c r="J11" i="7"/>
  <c r="K11" i="7" s="1"/>
  <c r="L9" i="7"/>
  <c r="J6" i="7"/>
  <c r="K6" i="7" s="1"/>
  <c r="L5" i="7"/>
  <c r="L16" i="7"/>
  <c r="L18" i="7"/>
  <c r="L24" i="7"/>
  <c r="L26" i="7"/>
  <c r="L7" i="7"/>
  <c r="L28" i="7"/>
  <c r="J5" i="7"/>
  <c r="K5" i="7" s="1"/>
  <c r="L12" i="7"/>
  <c r="J16" i="7"/>
  <c r="K16" i="7" s="1"/>
  <c r="J18" i="7"/>
  <c r="K18" i="7" s="1"/>
  <c r="J24" i="7"/>
  <c r="K24" i="7" s="1"/>
  <c r="J26" i="7"/>
  <c r="K26" i="7" s="1"/>
  <c r="J7" i="7"/>
  <c r="K7" i="7" s="1"/>
  <c r="L20" i="7"/>
  <c r="J28" i="7"/>
  <c r="K28" i="7" s="1"/>
  <c r="L29" i="7"/>
  <c r="J12" i="7"/>
  <c r="K12" i="7" s="1"/>
  <c r="P46" i="31" l="1"/>
  <c r="C51" i="7"/>
  <c r="D51" i="7"/>
  <c r="G37" i="7"/>
  <c r="F37" i="7"/>
  <c r="K4" i="7"/>
  <c r="J37" i="7"/>
  <c r="M4" i="7"/>
  <c r="L37" i="7"/>
  <c r="M13" i="7"/>
  <c r="Q37" i="7"/>
  <c r="O50" i="29"/>
  <c r="O51" i="29" s="1"/>
  <c r="O52" i="29" s="1"/>
  <c r="M25" i="7"/>
  <c r="O13" i="7"/>
  <c r="P13" i="7" s="1"/>
  <c r="N14" i="7"/>
  <c r="O14" i="7"/>
  <c r="P14" i="7" s="1"/>
  <c r="N15" i="7"/>
  <c r="N27" i="7"/>
  <c r="O27" i="7"/>
  <c r="P27" i="7" s="1"/>
  <c r="M15" i="7"/>
  <c r="O19" i="7"/>
  <c r="P19" i="7" s="1"/>
  <c r="M23" i="7"/>
  <c r="N25" i="7"/>
  <c r="M10" i="7"/>
  <c r="O10" i="7"/>
  <c r="P10" i="7" s="1"/>
  <c r="K22" i="7"/>
  <c r="N23" i="7"/>
  <c r="M11" i="7"/>
  <c r="M17" i="7"/>
  <c r="N11" i="7"/>
  <c r="N17" i="7"/>
  <c r="M19" i="7"/>
  <c r="O8" i="7"/>
  <c r="P8" i="7" s="1"/>
  <c r="M8" i="7"/>
  <c r="M6" i="7"/>
  <c r="O6" i="7"/>
  <c r="P6" i="7" s="1"/>
  <c r="N4" i="7"/>
  <c r="O4" i="7"/>
  <c r="O22" i="7"/>
  <c r="P22" i="7" s="1"/>
  <c r="M22" i="7"/>
  <c r="O21" i="7"/>
  <c r="P21" i="7" s="1"/>
  <c r="M21" i="7"/>
  <c r="N21" i="7"/>
  <c r="N30" i="7"/>
  <c r="M30" i="7"/>
  <c r="N9" i="7"/>
  <c r="M9" i="7"/>
  <c r="O30" i="7"/>
  <c r="P30" i="7" s="1"/>
  <c r="O9" i="7"/>
  <c r="P9" i="7" s="1"/>
  <c r="M12" i="7"/>
  <c r="N12" i="7"/>
  <c r="O12" i="7"/>
  <c r="P12" i="7" s="1"/>
  <c r="O24" i="7"/>
  <c r="P24" i="7" s="1"/>
  <c r="M24" i="7"/>
  <c r="N24" i="7"/>
  <c r="O26" i="7"/>
  <c r="P26" i="7" s="1"/>
  <c r="M26" i="7"/>
  <c r="N26" i="7"/>
  <c r="M20" i="7"/>
  <c r="N20" i="7"/>
  <c r="O20" i="7"/>
  <c r="P20" i="7" s="1"/>
  <c r="M29" i="7"/>
  <c r="N29" i="7"/>
  <c r="O29" i="7"/>
  <c r="P29" i="7" s="1"/>
  <c r="O16" i="7"/>
  <c r="P16" i="7" s="1"/>
  <c r="M16" i="7"/>
  <c r="N16" i="7"/>
  <c r="O18" i="7"/>
  <c r="P18" i="7" s="1"/>
  <c r="M18" i="7"/>
  <c r="N18" i="7"/>
  <c r="M7" i="7"/>
  <c r="N7" i="7"/>
  <c r="O7" i="7"/>
  <c r="P7" i="7" s="1"/>
  <c r="M28" i="7"/>
  <c r="N28" i="7"/>
  <c r="O28" i="7"/>
  <c r="P28" i="7" s="1"/>
  <c r="O5" i="7"/>
  <c r="P5" i="7" s="1"/>
  <c r="M5" i="7"/>
  <c r="N5" i="7"/>
  <c r="R30" i="7" l="1"/>
  <c r="R15" i="7"/>
  <c r="R6" i="7"/>
  <c r="R14" i="7"/>
  <c r="P51" i="31"/>
  <c r="P52" i="31" s="1"/>
  <c r="D52" i="7" s="1"/>
  <c r="D53" i="7" s="1"/>
  <c r="R29" i="7"/>
  <c r="R17" i="7"/>
  <c r="R25" i="7"/>
  <c r="R7" i="7"/>
  <c r="R12" i="7"/>
  <c r="R23" i="7"/>
  <c r="R27" i="7"/>
  <c r="R24" i="7"/>
  <c r="R9" i="7"/>
  <c r="R19" i="7"/>
  <c r="R10" i="7"/>
  <c r="R13" i="7"/>
  <c r="R26" i="7"/>
  <c r="R21" i="7"/>
  <c r="R8" i="7"/>
  <c r="R20" i="7"/>
  <c r="R11" i="7"/>
  <c r="R28" i="7"/>
  <c r="R16" i="7"/>
  <c r="N37" i="7"/>
  <c r="M37" i="7"/>
  <c r="P4" i="7"/>
  <c r="P37" i="7" s="1"/>
  <c r="O37" i="7"/>
  <c r="R5" i="7"/>
  <c r="R22" i="7"/>
  <c r="K37" i="7"/>
  <c r="R18" i="7"/>
  <c r="D54" i="7" l="1"/>
  <c r="D56" i="7" s="1"/>
  <c r="P53" i="31"/>
  <c r="R4" i="7"/>
  <c r="R37" i="7" s="1"/>
  <c r="B48" i="7" s="1"/>
  <c r="C50" i="7" s="1"/>
  <c r="C53" i="7" s="1"/>
  <c r="C56" i="7" s="1"/>
  <c r="C57" i="7" s="1"/>
  <c r="P54" i="31" l="1"/>
  <c r="P55" i="31" s="1"/>
  <c r="P56" i="31" s="1"/>
  <c r="D57" i="7" s="1"/>
  <c r="C58" i="7" s="1"/>
</calcChain>
</file>

<file path=xl/sharedStrings.xml><?xml version="1.0" encoding="utf-8"?>
<sst xmlns="http://schemas.openxmlformats.org/spreadsheetml/2006/main" count="4254" uniqueCount="890">
  <si>
    <t>CATEGORIA</t>
  </si>
  <si>
    <t>VALE TRANSPORTE</t>
  </si>
  <si>
    <t>VALE ALIMENTAÇÃO</t>
  </si>
  <si>
    <t xml:space="preserve">CATEGORIA </t>
  </si>
  <si>
    <t>VALOR TOTAL</t>
  </si>
  <si>
    <t>INSAL/PERIC.</t>
  </si>
  <si>
    <t>AD. ESPECIAL</t>
  </si>
  <si>
    <t>A. ANUAL</t>
  </si>
  <si>
    <t>TOTAL ABONO</t>
  </si>
  <si>
    <t xml:space="preserve">13º </t>
  </si>
  <si>
    <t>PATRONAL 13º</t>
  </si>
  <si>
    <t>FÉRIAS 1/3</t>
  </si>
  <si>
    <t>13º PROPORC</t>
  </si>
  <si>
    <t>FÉRIAS PROPORC  + 1/3</t>
  </si>
  <si>
    <t>ENFERMEIRO</t>
  </si>
  <si>
    <t>ASG</t>
  </si>
  <si>
    <t>PSICOLOGO</t>
  </si>
  <si>
    <t>ASSISTENTE SOCIAL</t>
  </si>
  <si>
    <t>FONOUDIOLOGO</t>
  </si>
  <si>
    <t>ARTESAO</t>
  </si>
  <si>
    <t>COZINHEIRO</t>
  </si>
  <si>
    <t>MOTORISTA</t>
  </si>
  <si>
    <t>TECNICO DE HIGIENE BUCAL</t>
  </si>
  <si>
    <t xml:space="preserve">FISIOTERAPEUTA </t>
  </si>
  <si>
    <t>NUTRICIONISTA</t>
  </si>
  <si>
    <t>MEDICO PEDIATRA</t>
  </si>
  <si>
    <t xml:space="preserve">GASTO MENSAL </t>
  </si>
  <si>
    <t>SUBSIDIO DE 94% DO MUNICÍPIO</t>
  </si>
  <si>
    <t>SUBSIDIO DE 42,55%</t>
  </si>
  <si>
    <t xml:space="preserve">TOTAL DE SERVIDORES </t>
  </si>
  <si>
    <t xml:space="preserve">MEDIA MENSAL VALE TRANSPORTE </t>
  </si>
  <si>
    <t>VALOR MÉDIO POR SERV.</t>
  </si>
  <si>
    <t xml:space="preserve">MEDIA MENSAL POR SERVIDOR </t>
  </si>
  <si>
    <t xml:space="preserve">TOTAL </t>
  </si>
  <si>
    <t>total</t>
  </si>
  <si>
    <t>BENEFÍCIOS:</t>
  </si>
  <si>
    <t>Estado do Rio de Janeiro</t>
  </si>
  <si>
    <t xml:space="preserve">Prefeitura Municipal de Barra Mansa        </t>
  </si>
  <si>
    <t>Secretaria Municipal de Saúde</t>
  </si>
  <si>
    <t>ANALISE DAS METAS DA OS CEMPES</t>
  </si>
  <si>
    <t>Meta 01 – GESTÃO</t>
  </si>
  <si>
    <t>Item</t>
  </si>
  <si>
    <t>Indicador</t>
  </si>
  <si>
    <t>Meta</t>
  </si>
  <si>
    <t>Ponto</t>
  </si>
  <si>
    <t>Resultado 1º Análise</t>
  </si>
  <si>
    <t>Resultado 2º Análise</t>
  </si>
  <si>
    <t>Resultado 3º Análise</t>
  </si>
  <si>
    <t>Resultado 4º Análise</t>
  </si>
  <si>
    <t>Resultado 5º Análise</t>
  </si>
  <si>
    <t>Resultado 6º Análise</t>
  </si>
  <si>
    <t>Resultado 7º Análise</t>
  </si>
  <si>
    <t>Resultado 8º Análise</t>
  </si>
  <si>
    <t>Resultado 9º Análise</t>
  </si>
  <si>
    <t>Resultado 10º Análise</t>
  </si>
  <si>
    <t xml:space="preserve">PERIODO </t>
  </si>
  <si>
    <t>Setembro, Outubro, Novembro de 2019</t>
  </si>
  <si>
    <t>Dezembro 2019, Janeiro e Fevereiro 2020</t>
  </si>
  <si>
    <t>Março, Abril e Maio de 2020</t>
  </si>
  <si>
    <t>Junho, Julho e Agosto de 2020</t>
  </si>
  <si>
    <t>Setembro, Outubro e Novembro de 2020</t>
  </si>
  <si>
    <t>Dezembro 2020, Janeiro e Fevereiro 2021</t>
  </si>
  <si>
    <t>Março, Abril e Maio 2021</t>
  </si>
  <si>
    <t>Junho, Julho e Agosto de 2021</t>
  </si>
  <si>
    <t>Setembro, Outubro e Novembro de 2021</t>
  </si>
  <si>
    <t>Dezembro 2021, Janeiro e Fevereiro 2022</t>
  </si>
  <si>
    <t xml:space="preserve">Índice de absenteísmo </t>
  </si>
  <si>
    <t>&lt; 3%</t>
  </si>
  <si>
    <t>10 pontos</t>
  </si>
  <si>
    <t>10  pontos</t>
  </si>
  <si>
    <t>Taxa de acidente de trabalho</t>
  </si>
  <si>
    <t xml:space="preserve">10 pontos </t>
  </si>
  <si>
    <t>Alimentação mensal do E SUS por unidade de saúde</t>
  </si>
  <si>
    <t xml:space="preserve">Avaliação da satisfação do usuário </t>
  </si>
  <si>
    <t>&gt;50%</t>
  </si>
  <si>
    <t xml:space="preserve">0 pontos </t>
  </si>
  <si>
    <t>0 pontos</t>
  </si>
  <si>
    <t>05 pontos</t>
  </si>
  <si>
    <t>03  pontos</t>
  </si>
  <si>
    <t xml:space="preserve">Preenchimento adequado de fichas SINAN em todos os casos previstos </t>
  </si>
  <si>
    <t xml:space="preserve">Enviar relatório conforme cronograma para atualização do SCNES (inclusão, alterações e exclusão) </t>
  </si>
  <si>
    <t>01 relatório mensal</t>
  </si>
  <si>
    <t xml:space="preserve">Enviar relatórios de produção/informação conforme cronograma proposto pela Coordenação de Saúde Mental da SMS </t>
  </si>
  <si>
    <t>Enviar relatórios de produção/informação conforme cronograma proposto pela Gerencia de Atenção Primária da SMS</t>
  </si>
  <si>
    <t>Participação de atividades de educação em saúde conforme cronograma da SMS para os profissionais</t>
  </si>
  <si>
    <t xml:space="preserve">Total </t>
  </si>
  <si>
    <t>90 pontos</t>
  </si>
  <si>
    <t xml:space="preserve">90 pontos </t>
  </si>
  <si>
    <t>95 pontos</t>
  </si>
  <si>
    <t>93 pontos</t>
  </si>
  <si>
    <t>100 pontos</t>
  </si>
  <si>
    <t xml:space="preserve">META 02 - SERVIÇOS </t>
  </si>
  <si>
    <t>Razão de exames citopatológicos do colo do útero em mulheres de 25 a 64 anos na população residente de determinado local e a população da mesma faixa etária</t>
  </si>
  <si>
    <t xml:space="preserve">05 pontos </t>
  </si>
  <si>
    <t>05pontos</t>
  </si>
  <si>
    <t>01 ponto</t>
  </si>
  <si>
    <t>2,5 pontos</t>
  </si>
  <si>
    <t>03 pontos</t>
  </si>
  <si>
    <t xml:space="preserve">Razão de exames de mamografia de rastreamento realizados em mulheres de 50 a 69 anos na população residente de um determinado local e a população da mesma faixa etária </t>
  </si>
  <si>
    <t xml:space="preserve">04 pontos </t>
  </si>
  <si>
    <t>04 pontos</t>
  </si>
  <si>
    <t>00 pontos</t>
  </si>
  <si>
    <t>Cobertura populacional estimada pelas equipes de Saúde da Família.</t>
  </si>
  <si>
    <t xml:space="preserve">Cobertura de acompanhamento das condicionalidades de saúde do Programa Bolsa Família </t>
  </si>
  <si>
    <t>Cobertura populacional estimada de Saúde Bucal na Estratégia Saúde da Família</t>
  </si>
  <si>
    <t xml:space="preserve">03 pontos </t>
  </si>
  <si>
    <t xml:space="preserve">Ações de matriciamento realizadas por CAPS com as equipes de Saúde da Família </t>
  </si>
  <si>
    <t>06 ações</t>
  </si>
  <si>
    <t>4,5 pontos</t>
  </si>
  <si>
    <t xml:space="preserve">Participação das famílias no tratamento dos pacientes cadastrados nos dispositivos de Saúde Mental </t>
  </si>
  <si>
    <t xml:space="preserve">2,5 pontos </t>
  </si>
  <si>
    <t xml:space="preserve">Média de atendimento em grupo realizado por profissional NASF </t>
  </si>
  <si>
    <t>08 atendimentos em grupo /profissional/mês</t>
  </si>
  <si>
    <t xml:space="preserve">Média de atendimento de médicos e enfermeiros por habitante </t>
  </si>
  <si>
    <t>0,15 consultas/habitante/mês</t>
  </si>
  <si>
    <t>4,3 pontos</t>
  </si>
  <si>
    <t>4,3  pontos</t>
  </si>
  <si>
    <t xml:space="preserve">Cobertura de primeira consulta odontológica </t>
  </si>
  <si>
    <t>05  pontos</t>
  </si>
  <si>
    <t>Média da ação coletiva de escovação dental supervisionada</t>
  </si>
  <si>
    <t xml:space="preserve">Proporção de Gestante com  06 ou mais consultas de pré-natal </t>
  </si>
  <si>
    <t xml:space="preserve">05  pontos </t>
  </si>
  <si>
    <t xml:space="preserve">Nº  de atividades realizadas por escola cadastrada no PSE conforme cronograma </t>
  </si>
  <si>
    <t xml:space="preserve">03 atividades </t>
  </si>
  <si>
    <t xml:space="preserve">Realização de teste rápido nas unidades de saúde </t>
  </si>
  <si>
    <t xml:space="preserve">20 testes por USF </t>
  </si>
  <si>
    <t xml:space="preserve">Proporção de gestantes que iniciaram o pré - natal no primeiro trimestre </t>
  </si>
  <si>
    <t xml:space="preserve">Proporção de crianças menores de 1 ano com vacina em dia </t>
  </si>
  <si>
    <t>02 pontos</t>
  </si>
  <si>
    <t xml:space="preserve">02 pontos </t>
  </si>
  <si>
    <t xml:space="preserve">Nº de sala de espera por USF mensal conforme cronograma estabelecido pela SMS </t>
  </si>
  <si>
    <t xml:space="preserve">01 mensal </t>
  </si>
  <si>
    <t xml:space="preserve">Proporção de diabéticos cadastrados   </t>
  </si>
  <si>
    <t xml:space="preserve">Proporção de hipertensos cadastrados  </t>
  </si>
  <si>
    <t xml:space="preserve">Percentual de encaminhamentos para serviços especializados  </t>
  </si>
  <si>
    <t xml:space="preserve">2.5 pontos </t>
  </si>
  <si>
    <t>1,5 pontos</t>
  </si>
  <si>
    <t>95,3 pontos</t>
  </si>
  <si>
    <t>86,3 pontos</t>
  </si>
  <si>
    <t>72 pontos</t>
  </si>
  <si>
    <t>75 pontos</t>
  </si>
  <si>
    <t>74 pontos</t>
  </si>
  <si>
    <t xml:space="preserve">86,3 pontos </t>
  </si>
  <si>
    <t>98 pontos</t>
  </si>
  <si>
    <t>82,5 pontos</t>
  </si>
  <si>
    <t xml:space="preserve">Percentual de repasses </t>
  </si>
  <si>
    <t>88.15%</t>
  </si>
  <si>
    <t xml:space="preserve">Observação: Mesmo no período da Pandemia e coberto pela Lei Nº 13.992 de 22 de Abril de 2020, a Organização Social alcançou as metas. </t>
  </si>
  <si>
    <t>Setembro, Outubro e Novembro 2021</t>
  </si>
  <si>
    <t xml:space="preserve"> 02 pontos</t>
  </si>
  <si>
    <t xml:space="preserve">    02  pontos</t>
  </si>
  <si>
    <t>01  ponto</t>
  </si>
  <si>
    <t xml:space="preserve">Proporção de crianças menores de 2 anos com vacina em dia </t>
  </si>
  <si>
    <t xml:space="preserve">     00 pontos</t>
  </si>
  <si>
    <t>Nº de sala de espera por USF mensal</t>
  </si>
  <si>
    <t>4 salas de espera por mês/USF</t>
  </si>
  <si>
    <t xml:space="preserve">Proporção de diabéticos cadastrados  e atendidos  </t>
  </si>
  <si>
    <t xml:space="preserve">Proporção de hipertensos cadastrados  e atendidos </t>
  </si>
  <si>
    <t xml:space="preserve">Taxa de aplicação tópica profissional de flúor </t>
  </si>
  <si>
    <t xml:space="preserve">Taxa de selantes </t>
  </si>
  <si>
    <t xml:space="preserve">Taxa de raspagens supra - gengivais </t>
  </si>
  <si>
    <t>81,5 pontos</t>
  </si>
  <si>
    <t xml:space="preserve">INDICADORES DE EFICIENCIA CONTRATO 001/2019 - PROCESSO ADMINISTRATIVO Nº 6848/2018  </t>
  </si>
  <si>
    <t>Nº</t>
  </si>
  <si>
    <t xml:space="preserve">INDICADORES </t>
  </si>
  <si>
    <t xml:space="preserve">Cobertura da Estrategia Saude da Familia </t>
  </si>
  <si>
    <t xml:space="preserve">Nº de consultas / ambulatorial ESF </t>
  </si>
  <si>
    <t>Proporção de acompanhamentos das condicionalidades de saúde pelas famílias beneficiárias do Programa Bolsa-Família</t>
  </si>
  <si>
    <t xml:space="preserve">PROFISSIONAIS CONTRATADOS POR HORA </t>
  </si>
  <si>
    <t>PROCESSO 6848/2018 - CONTRATO Nº 001/2019</t>
  </si>
  <si>
    <t xml:space="preserve">HORAS </t>
  </si>
  <si>
    <t xml:space="preserve">Nº DE PROFISSIONAIS </t>
  </si>
  <si>
    <t xml:space="preserve">CARGA HORARIA DE TRABALHO </t>
  </si>
  <si>
    <t>Medico Clinico</t>
  </si>
  <si>
    <t>5120 horas</t>
  </si>
  <si>
    <t xml:space="preserve">40 horas semanal </t>
  </si>
  <si>
    <t>Pediatra</t>
  </si>
  <si>
    <t>320 horas</t>
  </si>
  <si>
    <t xml:space="preserve">20 horas semanal </t>
  </si>
  <si>
    <t>Ginecologista</t>
  </si>
  <si>
    <t xml:space="preserve">320 horas </t>
  </si>
  <si>
    <t>Pedreiro</t>
  </si>
  <si>
    <t>160 horas</t>
  </si>
  <si>
    <t>Bombeiro Hidraulico</t>
  </si>
  <si>
    <t>Eletricista</t>
  </si>
  <si>
    <t>Fonoaudiologo PAISMCA</t>
  </si>
  <si>
    <t xml:space="preserve">32 horas </t>
  </si>
  <si>
    <t xml:space="preserve">08 horas semanal </t>
  </si>
  <si>
    <t>Psiquiatra</t>
  </si>
  <si>
    <t>Dentsta</t>
  </si>
  <si>
    <t xml:space="preserve">3.360 horas </t>
  </si>
  <si>
    <t>Supervisor Clinico Institucional</t>
  </si>
  <si>
    <t xml:space="preserve">64 horas </t>
  </si>
  <si>
    <t xml:space="preserve">04 horas semanal </t>
  </si>
  <si>
    <t xml:space="preserve">Medico Clinico Saude Mental </t>
  </si>
  <si>
    <t xml:space="preserve">160 horas </t>
  </si>
  <si>
    <t xml:space="preserve">Medico Veterinario </t>
  </si>
  <si>
    <t xml:space="preserve">240 horas </t>
  </si>
  <si>
    <t xml:space="preserve">  Estado do Rio de Janeiro</t>
  </si>
  <si>
    <t>Prefeitura Municipal de Barra Mansa</t>
  </si>
  <si>
    <t xml:space="preserve">Técnica de Estimação - Uniforme e Crachá </t>
  </si>
  <si>
    <t>Descrição</t>
  </si>
  <si>
    <t>Quantidade Estimada***</t>
  </si>
  <si>
    <t>Valor Unitário</t>
  </si>
  <si>
    <t xml:space="preserve">Fonte de Pesquisa </t>
  </si>
  <si>
    <t xml:space="preserve">Jaleco </t>
  </si>
  <si>
    <t xml:space="preserve">Crachá </t>
  </si>
  <si>
    <t xml:space="preserve"> Total</t>
  </si>
  <si>
    <t>* Estimamos para apenas uma contratação, podendo ser feito outro crachá e jaleco no caso de nova contratação.</t>
  </si>
  <si>
    <t xml:space="preserve">** No caso de demissões o funcionário deverá entregar o jaleco e crachá. </t>
  </si>
  <si>
    <t xml:space="preserve">Categoria </t>
  </si>
  <si>
    <t xml:space="preserve">Quantitativo </t>
  </si>
  <si>
    <t xml:space="preserve">Enfermeiro </t>
  </si>
  <si>
    <t xml:space="preserve">Técnico de Enfermagem </t>
  </si>
  <si>
    <t>Auxiliar de Serviços Gerais</t>
  </si>
  <si>
    <t>Auxiliar de Saúde Bucal</t>
  </si>
  <si>
    <t>Técnico de Higiene Bucal</t>
  </si>
  <si>
    <t xml:space="preserve">Fisioterapeuta </t>
  </si>
  <si>
    <t xml:space="preserve">Nutricionista </t>
  </si>
  <si>
    <t xml:space="preserve">Fonoaudióloga </t>
  </si>
  <si>
    <t xml:space="preserve">Psicólogo </t>
  </si>
  <si>
    <t xml:space="preserve">Assistente Social </t>
  </si>
  <si>
    <t xml:space="preserve">Terapeuta Ocupacional </t>
  </si>
  <si>
    <t>Recepcionista</t>
  </si>
  <si>
    <t xml:space="preserve">Artesão </t>
  </si>
  <si>
    <t>Pedagogo</t>
  </si>
  <si>
    <t xml:space="preserve">Catagoria </t>
  </si>
  <si>
    <t>Enfermeiro Líder de DS</t>
  </si>
  <si>
    <t>Auxiliar Administrativo</t>
  </si>
  <si>
    <t>Assistente Administrativo</t>
  </si>
  <si>
    <t>Líder Saúde Bucal</t>
  </si>
  <si>
    <t xml:space="preserve">Enfermeiro Auxiliar de Auditoria </t>
  </si>
  <si>
    <t xml:space="preserve">Enfermeiro PAISMCA </t>
  </si>
  <si>
    <t>Enfermeiro PSE</t>
  </si>
  <si>
    <t xml:space="preserve">Líder de Equipe </t>
  </si>
  <si>
    <t>Educador Físico</t>
  </si>
  <si>
    <t>Cozinheira</t>
  </si>
  <si>
    <t>Educador Social</t>
  </si>
  <si>
    <t>Motorista</t>
  </si>
  <si>
    <t>Enfermeiro Auxiliar de  Regulação</t>
  </si>
  <si>
    <t>Técnica de Estimação - Material de Limpeza</t>
  </si>
  <si>
    <t xml:space="preserve"> </t>
  </si>
  <si>
    <t>Quantidade Estimada Mês</t>
  </si>
  <si>
    <t>Fonte de Pesquisa de Preço</t>
  </si>
  <si>
    <t>Quant. Estimada Mês</t>
  </si>
  <si>
    <t xml:space="preserve">Unidades de Saúde da Família </t>
  </si>
  <si>
    <t xml:space="preserve">Saúde Mental </t>
  </si>
  <si>
    <t>TOTAL</t>
  </si>
  <si>
    <t>Balde grande - unidade</t>
  </si>
  <si>
    <t xml:space="preserve">Rodo - unidade </t>
  </si>
  <si>
    <t xml:space="preserve">Vassoura - unidade </t>
  </si>
  <si>
    <t xml:space="preserve">Flanela de Tirar Pó - unidade </t>
  </si>
  <si>
    <t xml:space="preserve">Pano de Chão - unidade </t>
  </si>
  <si>
    <t xml:space="preserve">Sabão de Coco - unidade </t>
  </si>
  <si>
    <t xml:space="preserve">Sabão em Barra - unidade </t>
  </si>
  <si>
    <t xml:space="preserve">Sabão em Pó - kg </t>
  </si>
  <si>
    <t xml:space="preserve">Sabonete - unidade </t>
  </si>
  <si>
    <t>Balde com espremedor - unidade **</t>
  </si>
  <si>
    <t>Bota de cano alto de borracha - par **</t>
  </si>
  <si>
    <t xml:space="preserve">Luva de borracha para limpeza - unidade </t>
  </si>
  <si>
    <t xml:space="preserve">Pá coletora de lixo - unidade </t>
  </si>
  <si>
    <t xml:space="preserve">Papel higiênico - pacote com 4 unidades </t>
  </si>
  <si>
    <t xml:space="preserve">Toalha de papel - pacote com 1.000 unidades </t>
  </si>
  <si>
    <t xml:space="preserve">Cera líquida incolor - unidade </t>
  </si>
  <si>
    <t>** Será comprado 1 vez</t>
  </si>
  <si>
    <r>
      <t xml:space="preserve"> </t>
    </r>
    <r>
      <rPr>
        <b/>
        <sz val="14"/>
        <rFont val="Calibri"/>
        <family val="2"/>
        <scheme val="minor"/>
      </rPr>
      <t>Técnica de Estimação Material de Escritório</t>
    </r>
  </si>
  <si>
    <t xml:space="preserve">Apontador de Metal - unidade </t>
  </si>
  <si>
    <t xml:space="preserve">Pasta Arquivo - unidade </t>
  </si>
  <si>
    <t xml:space="preserve">Cola Branca - unidade </t>
  </si>
  <si>
    <t xml:space="preserve">Envelope - unidade </t>
  </si>
  <si>
    <t xml:space="preserve">Caneta Esferográfica Azul- unidade </t>
  </si>
  <si>
    <t xml:space="preserve">Caneta Esferografica Vermelha - unidade </t>
  </si>
  <si>
    <t xml:space="preserve">Caneta Esferografica Preta - unidade </t>
  </si>
  <si>
    <t xml:space="preserve">Pincel  para Quadro Branco - unidade </t>
  </si>
  <si>
    <t xml:space="preserve">Marcardor Compacto Amarelo - unidade </t>
  </si>
  <si>
    <t xml:space="preserve">Corretor - unidade </t>
  </si>
  <si>
    <t>Pasta Aba Elastica - unidade</t>
  </si>
  <si>
    <t>Pasta Suspensa - unidade</t>
  </si>
  <si>
    <t>Grampeador de Mesa - unidade</t>
  </si>
  <si>
    <t>Fita Dupla face - unidade</t>
  </si>
  <si>
    <t>Caderno Capa Dura - unidade</t>
  </si>
  <si>
    <t xml:space="preserve">Lápis Preto - unidade </t>
  </si>
  <si>
    <t>Fita Durex - unidade</t>
  </si>
  <si>
    <t xml:space="preserve">Pasta Sanfonada - unidade </t>
  </si>
  <si>
    <t>Carbono - caixa 100</t>
  </si>
  <si>
    <t>Clips - caixa</t>
  </si>
  <si>
    <t xml:space="preserve">Fita Pvc - unidade </t>
  </si>
  <si>
    <t>Grampo Trilho com 50 - caixa</t>
  </si>
  <si>
    <t xml:space="preserve">Livro Ata - unidade </t>
  </si>
  <si>
    <t xml:space="preserve">Livro Protocolo - unidade </t>
  </si>
  <si>
    <t xml:space="preserve">Régua 30cm - unidade </t>
  </si>
  <si>
    <t xml:space="preserve">Borracha Branca - unidade </t>
  </si>
  <si>
    <t xml:space="preserve">Caneta Hidroráfica grossa - unidade </t>
  </si>
  <si>
    <t xml:space="preserve">Elástico - pacote </t>
  </si>
  <si>
    <t xml:space="preserve">Caixa arquivo papelão - unidade </t>
  </si>
  <si>
    <t xml:space="preserve">Tesoura aço inoxidável plástico - unidade </t>
  </si>
  <si>
    <t xml:space="preserve"> TÉCNICA DE ESTIMAÇÃO</t>
  </si>
  <si>
    <t xml:space="preserve">Material Gráfico e Campanhas Educativas </t>
  </si>
  <si>
    <t xml:space="preserve">USF Santa Lúcia </t>
  </si>
  <si>
    <t xml:space="preserve">USF São Luis </t>
  </si>
  <si>
    <t xml:space="preserve">USF Vila Independência </t>
  </si>
  <si>
    <t xml:space="preserve">USF Monte Cristo </t>
  </si>
  <si>
    <t xml:space="preserve">USF São Pedro </t>
  </si>
  <si>
    <t xml:space="preserve">USF Roselândia </t>
  </si>
  <si>
    <t>USF Jardim Primavera</t>
  </si>
  <si>
    <t>USF Piteiras</t>
  </si>
  <si>
    <t xml:space="preserve">USF Getúlio Vargas </t>
  </si>
  <si>
    <t>USF Pró-Saúde - UBM</t>
  </si>
  <si>
    <t>USF Vila Coringa I</t>
  </si>
  <si>
    <t xml:space="preserve">USF Vila Coringa II </t>
  </si>
  <si>
    <t xml:space="preserve">USF São Francisco de Assis </t>
  </si>
  <si>
    <t xml:space="preserve">USF Vila Delgado </t>
  </si>
  <si>
    <t xml:space="preserve">USF Loteamento Sofia </t>
  </si>
  <si>
    <t xml:space="preserve">USF Belo Horizonte </t>
  </si>
  <si>
    <t>USF Santa Rita de Cássia</t>
  </si>
  <si>
    <t>USF Amparo</t>
  </si>
  <si>
    <t>USF Vista Alegre/ Ismael A. de Souza</t>
  </si>
  <si>
    <t xml:space="preserve">USF Vila Orlandélia </t>
  </si>
  <si>
    <t>USF Vila Elmira</t>
  </si>
  <si>
    <t>USF Paraíso de Baixo</t>
  </si>
  <si>
    <t xml:space="preserve">USF Paraíso de Cima </t>
  </si>
  <si>
    <t>USF Mangueira</t>
  </si>
  <si>
    <t xml:space="preserve">USF Boa Vista II </t>
  </si>
  <si>
    <t xml:space="preserve">USF Santa Rita de Fátima </t>
  </si>
  <si>
    <t xml:space="preserve">USF Vila Principal </t>
  </si>
  <si>
    <t xml:space="preserve">USF Bocaininha </t>
  </si>
  <si>
    <t xml:space="preserve">USF Rialto </t>
  </si>
  <si>
    <t xml:space="preserve">USF Siderlândia </t>
  </si>
  <si>
    <t xml:space="preserve">USF Vila Ursulino </t>
  </si>
  <si>
    <t>USF Saudade</t>
  </si>
  <si>
    <t>USF Vila Maria I</t>
  </si>
  <si>
    <t>USF Vila Maria II</t>
  </si>
  <si>
    <t>USF Floriano</t>
  </si>
  <si>
    <t>USF Julio Caruso</t>
  </si>
  <si>
    <t>USF KM04</t>
  </si>
  <si>
    <t>Clínica da Família</t>
  </si>
  <si>
    <t xml:space="preserve">USF Vale do Paraíba </t>
  </si>
  <si>
    <t xml:space="preserve">USF Ano Bom </t>
  </si>
  <si>
    <t>Estimativa de Material Recreativo/Artístico da Saúde Mental</t>
  </si>
  <si>
    <t xml:space="preserve">Avental de Plastico - unidade </t>
  </si>
  <si>
    <t xml:space="preserve">Avental Flanelado - unidade </t>
  </si>
  <si>
    <t xml:space="preserve">Bambole Fino Colorido - unidade </t>
  </si>
  <si>
    <t xml:space="preserve">Barbante - rolo </t>
  </si>
  <si>
    <t>Giz de Cera - caixa</t>
  </si>
  <si>
    <t>Percevejo metal - caixa</t>
  </si>
  <si>
    <t xml:space="preserve">Pincel Artistico - unidade </t>
  </si>
  <si>
    <t xml:space="preserve">Folha de EVA - unidade </t>
  </si>
  <si>
    <t xml:space="preserve">Jogo de Dama - unidade </t>
  </si>
  <si>
    <t xml:space="preserve">Lápis de Cor com 12 cor - caixa </t>
  </si>
  <si>
    <t xml:space="preserve">Fita Adesiva amarela - unidade </t>
  </si>
  <si>
    <t xml:space="preserve">Jogo de Domino - unidade </t>
  </si>
  <si>
    <t xml:space="preserve">Corda de Pular - unidade </t>
  </si>
  <si>
    <t xml:space="preserve">Linha Nylon - rolo </t>
  </si>
  <si>
    <t xml:space="preserve">Tesoura costura - unidade </t>
  </si>
  <si>
    <t xml:space="preserve">Profissional </t>
  </si>
  <si>
    <t>Médico</t>
  </si>
  <si>
    <t xml:space="preserve">TÉCNICA DE ESTIMAÇÃO / HISTÓRICO DE UTILIZAÇÃO </t>
  </si>
  <si>
    <t xml:space="preserve">Nº </t>
  </si>
  <si>
    <t xml:space="preserve">Unidade </t>
  </si>
  <si>
    <t xml:space="preserve"> Equipe Saúde da Família</t>
  </si>
  <si>
    <t xml:space="preserve">Saúde Bucal </t>
  </si>
  <si>
    <t xml:space="preserve">01 - Enfermeiro, 01 - Técnico de Enfermagem                              </t>
  </si>
  <si>
    <t>Equipe não possui equipe de saúde bucal</t>
  </si>
  <si>
    <t xml:space="preserve"> 01 - Enfermeiro, 01 - Técnico de Enfermagem                              </t>
  </si>
  <si>
    <t xml:space="preserve">01 - Auxiliar de Consultório Dentário </t>
  </si>
  <si>
    <t>01 Enfermeiro, 01 Técnico de Enfermagem , 01 Auxiliar de Consultório Dentário</t>
  </si>
  <si>
    <t>01 Enfermeiro, 01 Técnico de Enfermagem ,01 Auxiliar de Consultório Dentário</t>
  </si>
  <si>
    <t xml:space="preserve"> 01 Enfermeiro, 01 Técnico de Enfermagem ,  01 Auxiliar de Consultório Dentário</t>
  </si>
  <si>
    <t>01 Enfermeiro, 01 Técnico de Enfermagem , 01 Técnico de Consultório Dentário</t>
  </si>
  <si>
    <t>01 Enfermeiro, 01 Técnico de Enfermagem ,  01 Auxiliar de Consultório Dentário</t>
  </si>
  <si>
    <t>01 Enfermeiro, 01 Técnico de Enfermagem</t>
  </si>
  <si>
    <t xml:space="preserve">01 Enfermeiro, 01 Técnico de Enfermagem </t>
  </si>
  <si>
    <t xml:space="preserve"> 01 Enfermeiro, 01 Técnico de Enfermagem , 01 Auxiliar de Consultório Dentário</t>
  </si>
  <si>
    <t xml:space="preserve"> 01 - Auxiliar de Consultório </t>
  </si>
  <si>
    <t xml:space="preserve"> 01 - Auxiliar de Consultório Dentário </t>
  </si>
  <si>
    <t>01 Técnico de Enfermagem ,  01 Auxiliar de Consultório Dentário</t>
  </si>
  <si>
    <t>01 Enfermeiro, 01 Técnico de Enfermagem ,  01 Técnico de Consultório Dentário</t>
  </si>
  <si>
    <t>Nesse ano não existia essa equipe de saúde da família</t>
  </si>
  <si>
    <t xml:space="preserve">Profissionais de Apoio às Equipes de Saúde da Família </t>
  </si>
  <si>
    <t xml:space="preserve">Enfermeiro Lider de DS </t>
  </si>
  <si>
    <t xml:space="preserve">Auxiliar Administrativo </t>
  </si>
  <si>
    <t xml:space="preserve">Técnico do E -SUS </t>
  </si>
  <si>
    <t xml:space="preserve">Nutricionista da ATAN </t>
  </si>
  <si>
    <t xml:space="preserve">Líder de Saúde Bucal </t>
  </si>
  <si>
    <t xml:space="preserve">Lider de Equipe de Execuções </t>
  </si>
  <si>
    <t>Não Existente</t>
  </si>
  <si>
    <t xml:space="preserve">Motorista* </t>
  </si>
  <si>
    <t xml:space="preserve">Não Existente. </t>
  </si>
  <si>
    <t xml:space="preserve">Enfermeiro Auxiliar de Regulação </t>
  </si>
  <si>
    <t xml:space="preserve">Consultório na Rua - Vinculado a Equipe de Saúde da Família </t>
  </si>
  <si>
    <t>Equipe nova, pois foi habilitada pelo Ministério da Saúde em 2018</t>
  </si>
  <si>
    <t xml:space="preserve">Prestadores de Serviços </t>
  </si>
  <si>
    <t xml:space="preserve">Unidades de Saúde da Família - Médicos  </t>
  </si>
  <si>
    <t xml:space="preserve">                                                         Série Histórica </t>
  </si>
  <si>
    <t xml:space="preserve">Justificativa </t>
  </si>
  <si>
    <t xml:space="preserve">Médico                               </t>
  </si>
  <si>
    <t xml:space="preserve">01- Médico                       </t>
  </si>
  <si>
    <t xml:space="preserve">01- Médico                              </t>
  </si>
  <si>
    <t xml:space="preserve">01- Médico                            </t>
  </si>
  <si>
    <t xml:space="preserve">Médico                            </t>
  </si>
  <si>
    <t xml:space="preserve">01- Médico           </t>
  </si>
  <si>
    <t>01 Médico</t>
  </si>
  <si>
    <t xml:space="preserve">Médico                             </t>
  </si>
  <si>
    <t xml:space="preserve">01- Médico             </t>
  </si>
  <si>
    <t xml:space="preserve">Médico                           </t>
  </si>
  <si>
    <t xml:space="preserve">01- Médico         </t>
  </si>
  <si>
    <t xml:space="preserve">01 Médico </t>
  </si>
  <si>
    <t xml:space="preserve">Médico                         </t>
  </si>
  <si>
    <t xml:space="preserve">01- Médico                             </t>
  </si>
  <si>
    <t xml:space="preserve">Médico                              </t>
  </si>
  <si>
    <t xml:space="preserve">01- Médico            </t>
  </si>
  <si>
    <t xml:space="preserve">01- Médico          </t>
  </si>
  <si>
    <t xml:space="preserve">Médico                          </t>
  </si>
  <si>
    <t xml:space="preserve">01 Médico, </t>
  </si>
  <si>
    <t xml:space="preserve">Médico </t>
  </si>
  <si>
    <t xml:space="preserve">01- Médico                  </t>
  </si>
  <si>
    <t xml:space="preserve">Unidades de Saúde da Família - Cirurgião Dentista   </t>
  </si>
  <si>
    <t xml:space="preserve">                                                                              Série Histórica </t>
  </si>
  <si>
    <t xml:space="preserve">Cirurgião Dentista  </t>
  </si>
  <si>
    <t xml:space="preserve">01 Dentista </t>
  </si>
  <si>
    <t xml:space="preserve">Cirurgião Dentista </t>
  </si>
  <si>
    <t>Cirurgião Dentista</t>
  </si>
  <si>
    <t>USF KM 04</t>
  </si>
  <si>
    <t xml:space="preserve">Demais Prestadores de Serviço </t>
  </si>
  <si>
    <t xml:space="preserve">                         Série Histórica </t>
  </si>
  <si>
    <t xml:space="preserve">Horas Estimadas </t>
  </si>
  <si>
    <t>Local de Trabalho</t>
  </si>
  <si>
    <t>Fórmula de Cálculo</t>
  </si>
  <si>
    <t>160h</t>
  </si>
  <si>
    <t xml:space="preserve">Não Existente </t>
  </si>
  <si>
    <t xml:space="preserve">Ginecologista </t>
  </si>
  <si>
    <t>320h</t>
  </si>
  <si>
    <t>240h</t>
  </si>
  <si>
    <t>Os profissionais serão solicitados para referencia das USF conforme demanda das equipes.</t>
  </si>
  <si>
    <t>Unidades de Saúde da Família</t>
  </si>
  <si>
    <t>20 horas / semanal x 4 semanas = 80 horas x 4 Equipes de NASF = 320 horas</t>
  </si>
  <si>
    <t xml:space="preserve">Pediatra </t>
  </si>
  <si>
    <t xml:space="preserve">Psiquiatra </t>
  </si>
  <si>
    <t>Os profissionais serão solicitados para referencia dos serviços de Saúde Mental conforme demanda das equipes.</t>
  </si>
  <si>
    <t xml:space="preserve">CAPS Adulto, CAPS Infantil, Residência Terapêutica, Ambulatório para Tratamento de Dependente Químico </t>
  </si>
  <si>
    <t>20 horas / semanal x 4 semanas = 80 horas x 4 Serviços de Saúde Mental = 320 horas</t>
  </si>
  <si>
    <t>Supervisor Clínico Institucional</t>
  </si>
  <si>
    <t>64h</t>
  </si>
  <si>
    <t>Os profissionais serão solicitados para referencia nas reuniões de grupo dos serviços de Saúde Mental conforme demanda das equipes.</t>
  </si>
  <si>
    <t>CAPS Adulto, CAPS Infantil</t>
  </si>
  <si>
    <t xml:space="preserve">8 horas/semanal x 4 = 32 horas x 2 Serviços de Saúde Mental = 64 horas </t>
  </si>
  <si>
    <t xml:space="preserve">Não existente na Equipe </t>
  </si>
  <si>
    <t>80h</t>
  </si>
  <si>
    <t>Os profissionais serão solicitados para atendimento dos pacientes dos serviços de Saúde Mental conforme demanda das equipes.</t>
  </si>
  <si>
    <t xml:space="preserve">CAPS Adulto,  Ambulatório para Tratamento de Dependente Químico </t>
  </si>
  <si>
    <t xml:space="preserve">20 horas/semanal x 4 = 80 horas x 2 Serviços de Saúde Mental = 160 horas </t>
  </si>
  <si>
    <t>Fonaudiologa PAISMCA</t>
  </si>
  <si>
    <t>32h</t>
  </si>
  <si>
    <t xml:space="preserve">O profissional será solicitado conforme demanda do Programa de Atenção Integral a Saúde da Mulher, Criança e Adolescente. </t>
  </si>
  <si>
    <t xml:space="preserve">PAISMCA </t>
  </si>
  <si>
    <t>8 horas/semanalx 4 semanas = 32 horas</t>
  </si>
  <si>
    <t xml:space="preserve">NASF - Núcleo de Apoio a Estratégia Saúde da Familia  </t>
  </si>
  <si>
    <t xml:space="preserve">                                                                 Série Histórica </t>
  </si>
  <si>
    <t xml:space="preserve">Equipe </t>
  </si>
  <si>
    <t xml:space="preserve">Líder NASF </t>
  </si>
  <si>
    <t xml:space="preserve">NASF 1 - USF Getúlio Vargas, USF São Francisco de Assis,USF Vila Orlandélia, USF Piteiras, USF São Luis, USF Jardim Primavera, USF São Pedro, USF Santa Lúcia, USF Monte Cristo, USF Roselândia, USF Vale do Paraíba </t>
  </si>
  <si>
    <t xml:space="preserve">01 Fisioterapeuta, 01 Assistente Social, 01 Nutricionista , 01 Psicólogo, 01 Fonoaudiólogo II </t>
  </si>
  <si>
    <t>NASF 2 - Clínica da Família, USF Loteamento Sofia, USF Vista Alegre, USF Belo Horizonte, USF Vila Maria I, USF Vila Maria II, USF Saudade, USF Santa Rita de CássiaUSF Vila Coringa I, USF Vila Coringa II, USF Amparo</t>
  </si>
  <si>
    <t>01 Fisioterapeuta, 01 Assistente Social, 01 Nutricionista , 01 Psicólogo, 01 Fonoaudiólogo I</t>
  </si>
  <si>
    <t xml:space="preserve">NASF 3 - USF Paraíso de Cima, USF Paraíso de Baixo, USF Mangueira , USF Boa Vista II, USF Júlio Caruso, USF Santa Rita de Fátima, USF Vila Principal, USF Vila Delgado, USF Vila Elmira </t>
  </si>
  <si>
    <t xml:space="preserve">NASF 4 - USF Floriano, USF Vila Independência, USF Vila Ursulino, USF KM 04, USF Siderlândia, USF Bocaininha, USF Rialto, USF Pró - Saúde, USF Colônia, USF Ano Bom </t>
  </si>
  <si>
    <t xml:space="preserve">Série Histórica dos Serviços </t>
  </si>
  <si>
    <t xml:space="preserve">CAPS Adulto </t>
  </si>
  <si>
    <t xml:space="preserve">                                                        Série Histórica </t>
  </si>
  <si>
    <t xml:space="preserve">Fonoaudiólogo </t>
  </si>
  <si>
    <t xml:space="preserve">CAPS Infantil </t>
  </si>
  <si>
    <t xml:space="preserve">                                                    Série Histórica</t>
  </si>
  <si>
    <t xml:space="preserve">Ambulatório para Tratamento de Dependentes Químicos - Reviver </t>
  </si>
  <si>
    <t xml:space="preserve">                                                    Série Histórica </t>
  </si>
  <si>
    <t xml:space="preserve">Residência Terapêutica I, II e III </t>
  </si>
  <si>
    <t xml:space="preserve">USF Cotiara </t>
  </si>
  <si>
    <t xml:space="preserve">USF Boa Sorte </t>
  </si>
  <si>
    <t xml:space="preserve">USF Vila Nova </t>
  </si>
  <si>
    <t xml:space="preserve">No ano  de 2015 essa equipe não era habilitada pelo Ministério da Saúde </t>
  </si>
  <si>
    <t>Saúde Mental - CAPS Adulto, CAPS Infantil, Ambulatório p/ atendimento de Dependente Químico (Reviver)</t>
  </si>
  <si>
    <t xml:space="preserve">Estimativa de Profissionais no Chamamento </t>
  </si>
  <si>
    <t>Estimativa de horas / mês para Chamamento</t>
  </si>
  <si>
    <t>Estimativa / Mês para Chamamento</t>
  </si>
  <si>
    <t>01 Dentista</t>
  </si>
  <si>
    <t xml:space="preserve">01 Médico do Programa Mais Médicos </t>
  </si>
  <si>
    <t xml:space="preserve">01 - Médico </t>
  </si>
  <si>
    <t xml:space="preserve">01 - Médicos pelo Brasil </t>
  </si>
  <si>
    <t xml:space="preserve">01- Médicos pelo Brasil </t>
  </si>
  <si>
    <t xml:space="preserve">USF Colônia II </t>
  </si>
  <si>
    <t xml:space="preserve">USF 09 de Abril I </t>
  </si>
  <si>
    <t xml:space="preserve">USF 09 de Abril II </t>
  </si>
  <si>
    <t xml:space="preserve">Ano Bom II </t>
  </si>
  <si>
    <t xml:space="preserve">01- Médico Programa  Mais Médicos                           </t>
  </si>
  <si>
    <t xml:space="preserve">01- Médico  Programa Mais Médicos                           </t>
  </si>
  <si>
    <t xml:space="preserve">Médico                        </t>
  </si>
  <si>
    <t xml:space="preserve">Médico Clínico Saúde Mental </t>
  </si>
  <si>
    <t xml:space="preserve">Estimamos as horas para que 01profissional possa compor as Equipes de Saúde da Família nas 40 horas/ semanais conforme Portaria Ministerial Nº 2.436 DE 2017 não ficando assim as equipes descobertas de médicos. </t>
  </si>
  <si>
    <t xml:space="preserve">Estimamos para cada Unidade de Saúde da Família 01 médico totalizando 40 horas semanais por equipe </t>
  </si>
  <si>
    <t xml:space="preserve">Nova Esperança </t>
  </si>
  <si>
    <t>Santa Clara/Goiabal</t>
  </si>
  <si>
    <t xml:space="preserve">Santa Maria II </t>
  </si>
  <si>
    <t xml:space="preserve">Estimamos as horas para 01 profissional possa compor as Equipes de Saúde Bucal nas 40 horas/ semanais conforme Portaria Ministerial Nº 2.436 DE 2017 . </t>
  </si>
  <si>
    <t xml:space="preserve">Quantidade </t>
  </si>
  <si>
    <t>e-multi Ampliada - 05 EQUIPES</t>
  </si>
  <si>
    <t xml:space="preserve">Médico Pediatra </t>
  </si>
  <si>
    <t xml:space="preserve">Médico Ginecologista </t>
  </si>
  <si>
    <t xml:space="preserve">Educador Físico </t>
  </si>
  <si>
    <t xml:space="preserve">Farmacêutico </t>
  </si>
  <si>
    <t xml:space="preserve">Médico Veterinário </t>
  </si>
  <si>
    <t xml:space="preserve">Horas Semanais </t>
  </si>
  <si>
    <t>30 horas por profissional</t>
  </si>
  <si>
    <t>40 horas por profissional</t>
  </si>
  <si>
    <t>20 horas por profissional</t>
  </si>
  <si>
    <t>Profissionais estimados por e-multi conforme Portaria do Ministério da Saúde Nº 635 de 22 de Maio de 2023</t>
  </si>
  <si>
    <t xml:space="preserve">Médico Clínico Geral </t>
  </si>
  <si>
    <t xml:space="preserve">Dentista </t>
  </si>
  <si>
    <t xml:space="preserve">Horas Estimadas por Profissional </t>
  </si>
  <si>
    <t xml:space="preserve">40 horas semanais </t>
  </si>
  <si>
    <t xml:space="preserve">Nº Absoluto </t>
  </si>
  <si>
    <t xml:space="preserve">60 médicos </t>
  </si>
  <si>
    <t xml:space="preserve">40 dentistas </t>
  </si>
  <si>
    <t xml:space="preserve">01 médico </t>
  </si>
  <si>
    <t xml:space="preserve">05 supervisores </t>
  </si>
  <si>
    <t xml:space="preserve">Horas Estimadas por Semana </t>
  </si>
  <si>
    <t xml:space="preserve">Horas Estimadas por Mês </t>
  </si>
  <si>
    <t xml:space="preserve">2400 horas </t>
  </si>
  <si>
    <t>9.600 horas</t>
  </si>
  <si>
    <t xml:space="preserve">1600 horas </t>
  </si>
  <si>
    <t>6.400 horas</t>
  </si>
  <si>
    <t xml:space="preserve">RH Estimado para o Novo chamamento </t>
  </si>
  <si>
    <t>USF Colônia / São Lucas</t>
  </si>
  <si>
    <t xml:space="preserve">Médicos Extras para novas equipes </t>
  </si>
  <si>
    <t xml:space="preserve">Roberto Silveira </t>
  </si>
  <si>
    <t xml:space="preserve">Unidade de Saúde </t>
  </si>
  <si>
    <t xml:space="preserve">Quantidade  </t>
  </si>
  <si>
    <t xml:space="preserve">Horas Estimadas Semanal </t>
  </si>
  <si>
    <t xml:space="preserve">40 horas </t>
  </si>
  <si>
    <t xml:space="preserve">Estimamos para cada Unidade de Saúde da Família 01 dentista totalizando 40 horas semanais por equipe </t>
  </si>
  <si>
    <t>USF Colônia - São Lucas</t>
  </si>
  <si>
    <t xml:space="preserve">USF Nova Esperança </t>
  </si>
  <si>
    <t xml:space="preserve">USF Goiabal </t>
  </si>
  <si>
    <t>Enfermeiro Gerente de ESF</t>
  </si>
  <si>
    <t>Horas Estimadas Semanal</t>
  </si>
  <si>
    <t xml:space="preserve">Líder de Médico </t>
  </si>
  <si>
    <t xml:space="preserve">20 horas </t>
  </si>
  <si>
    <t xml:space="preserve">Líder de E-mult </t>
  </si>
  <si>
    <t xml:space="preserve">Motorista </t>
  </si>
  <si>
    <t xml:space="preserve">Nesse ano não existia essa equipe de saúde da família. </t>
  </si>
  <si>
    <t>USF Colônia/São Lucas</t>
  </si>
  <si>
    <t xml:space="preserve">01 - Técnico de Consultório Dentário </t>
  </si>
  <si>
    <t>USF 09 de Abril I</t>
  </si>
  <si>
    <t>USF 09 de Abril II</t>
  </si>
  <si>
    <t xml:space="preserve">USF Ano Bom II </t>
  </si>
  <si>
    <t xml:space="preserve">USF Santa Clara/ Goiabal </t>
  </si>
  <si>
    <t xml:space="preserve">US Santa Maria II </t>
  </si>
  <si>
    <t>220 horas</t>
  </si>
  <si>
    <t xml:space="preserve">Coordenação do Programa </t>
  </si>
  <si>
    <t xml:space="preserve">SRT I </t>
  </si>
  <si>
    <t>SRT II</t>
  </si>
  <si>
    <t>SRT III</t>
  </si>
  <si>
    <t>Ambulatório Centro</t>
  </si>
  <si>
    <t xml:space="preserve">80 horas semanais </t>
  </si>
  <si>
    <t xml:space="preserve">02 médicos </t>
  </si>
  <si>
    <t>960 horas</t>
  </si>
  <si>
    <t xml:space="preserve">06 médicos </t>
  </si>
  <si>
    <t xml:space="preserve">08 horas semanais </t>
  </si>
  <si>
    <t xml:space="preserve">Carga Horária </t>
  </si>
  <si>
    <t>Quant. CAPS II</t>
  </si>
  <si>
    <t>CAPS Infantil</t>
  </si>
  <si>
    <t>CAPS AD</t>
  </si>
  <si>
    <t xml:space="preserve">44 horas </t>
  </si>
  <si>
    <t>30 horas</t>
  </si>
  <si>
    <t xml:space="preserve">SAÚDE MENTAL </t>
  </si>
  <si>
    <t xml:space="preserve">Carga Horária Semanal </t>
  </si>
  <si>
    <t xml:space="preserve">Total de Profissionais </t>
  </si>
  <si>
    <t xml:space="preserve">Atenção Básica </t>
  </si>
  <si>
    <t xml:space="preserve">Consultório na Rua </t>
  </si>
  <si>
    <t xml:space="preserve">30 horas semanais </t>
  </si>
  <si>
    <t xml:space="preserve">Auxliar de Serviços Gerais </t>
  </si>
  <si>
    <t xml:space="preserve">Auxiliar de Consultório Dentário </t>
  </si>
  <si>
    <t xml:space="preserve">Técnico de Consultório Dentário </t>
  </si>
  <si>
    <t>Fisioterapeuta</t>
  </si>
  <si>
    <t>Fonoaudiólogo</t>
  </si>
  <si>
    <t xml:space="preserve">Veterinário </t>
  </si>
  <si>
    <t xml:space="preserve">20 horas semanais </t>
  </si>
  <si>
    <t xml:space="preserve">Observação </t>
  </si>
  <si>
    <t>04 técnicos fazendo plantão noturno 12x36 horas e 04 técnicos diaristas</t>
  </si>
  <si>
    <t>Quant. CAPS Adulto</t>
  </si>
  <si>
    <t>Quant. CAPS Infantil</t>
  </si>
  <si>
    <t>Quant. CAPS AD</t>
  </si>
  <si>
    <t xml:space="preserve">Ambulatório Ampliado de Saúde Mental </t>
  </si>
  <si>
    <t>Resultado 11º Análise</t>
  </si>
  <si>
    <t>Resultado 12º Análise</t>
  </si>
  <si>
    <t>Resultado 13º Análise</t>
  </si>
  <si>
    <t>Resultado 14º Análise</t>
  </si>
  <si>
    <t xml:space="preserve">Resultado 15º Análise </t>
  </si>
  <si>
    <t xml:space="preserve">Resultado 16º Análise </t>
  </si>
  <si>
    <t xml:space="preserve">Resultado 17º Análise </t>
  </si>
  <si>
    <t xml:space="preserve">Resultado 18º Análise </t>
  </si>
  <si>
    <t>Março, Abril e Maio de 2022</t>
  </si>
  <si>
    <t>Junho, Julho e Agosto de 2022</t>
  </si>
  <si>
    <t>Setembro, Outubro e Novembro de 2022</t>
  </si>
  <si>
    <t>Dezembro 2022, Janeiro e Fevereiro de 2023</t>
  </si>
  <si>
    <t>Março, Abril e Maio de 2023</t>
  </si>
  <si>
    <t>Junho, Julho e Agosto de 2023</t>
  </si>
  <si>
    <t>Setembro, Outubro e Novembro de 2023</t>
  </si>
  <si>
    <t>Dezembro de 2023 E Janeiro e Fevereiro de 2024</t>
  </si>
  <si>
    <t>indicador alterado</t>
  </si>
  <si>
    <t>Preenchimento adequado de fichas SINAN em todos os casos previstos com ênfase na ocupação das notificações de agravos relacionados ao trabalho</t>
  </si>
  <si>
    <t xml:space="preserve">não havia esse indicador </t>
  </si>
  <si>
    <t xml:space="preserve">5 pontos </t>
  </si>
  <si>
    <t>5 pontos</t>
  </si>
  <si>
    <t>Preenchimento adequado de fichas SINAN em todos os casos previstos com ênfase no campo raça/cor das notificações de violência interpessoal e autoprovocada</t>
  </si>
  <si>
    <r>
      <t xml:space="preserve">Taxa de </t>
    </r>
    <r>
      <rPr>
        <i/>
        <sz val="11"/>
        <color theme="1"/>
        <rFont val="Calibri"/>
        <family val="2"/>
        <scheme val="minor"/>
      </rPr>
      <t>Turnover</t>
    </r>
    <r>
      <rPr>
        <sz val="11"/>
        <color theme="1"/>
        <rFont val="Calibri"/>
        <family val="2"/>
        <scheme val="minor"/>
      </rPr>
      <t xml:space="preserve">  </t>
    </r>
  </si>
  <si>
    <t>Resultado 15º Análise</t>
  </si>
  <si>
    <t>Período</t>
  </si>
  <si>
    <t xml:space="preserve">Proporção de Gestante com  07 ou mais consultas de pré-natal </t>
  </si>
  <si>
    <t>Realização de teste rápido nas unidades de saúde (sífilis, HIV, HCV e Hbsag)                                              - 1500 à 2000 pessoas cadastradas: mínimo 40 testes.                                                                           - 2001 à 3000 pessoas cadastradas mínimo 50 testes. - &gt; 3001 pessoas cadastradas : mínimo 60 testes</t>
  </si>
  <si>
    <t>- 05 pontos se 100% das USF cumprirem a meta. - 04 pontos se 90% das USF cumprirem a meta. - 03 pontos se 80% cumprirem a meta. - 02 pontos se 50% das USF cumprirm a meta. - não pontua &lt; de 49%. E53</t>
  </si>
  <si>
    <t xml:space="preserve">01 ponto </t>
  </si>
  <si>
    <t xml:space="preserve">84 pontos </t>
  </si>
  <si>
    <t>86 pontos</t>
  </si>
  <si>
    <t>71 pontos</t>
  </si>
  <si>
    <t>99 pontos</t>
  </si>
  <si>
    <t xml:space="preserve">93 pontos </t>
  </si>
  <si>
    <t xml:space="preserve">90,5 pontos </t>
  </si>
  <si>
    <t>91 pontos</t>
  </si>
  <si>
    <t>92 pontos</t>
  </si>
  <si>
    <t xml:space="preserve">Razão de exames citopatológicos do colo do útero em mulheres de 25 a 64 anos </t>
  </si>
  <si>
    <t>Dezembro de 2023 e Janeiro e Fevereiro de 2024</t>
  </si>
  <si>
    <t xml:space="preserve">1640 horas </t>
  </si>
  <si>
    <t>6.560 horas</t>
  </si>
  <si>
    <t>24x72h</t>
  </si>
  <si>
    <t>05 médicos</t>
  </si>
  <si>
    <t xml:space="preserve">05 médicos </t>
  </si>
  <si>
    <t>200 horas</t>
  </si>
  <si>
    <t xml:space="preserve">200 horas </t>
  </si>
  <si>
    <t>800 horas</t>
  </si>
  <si>
    <t xml:space="preserve">Horas Estimadas por Mês ( cálculo estimado para 4 semanas) </t>
  </si>
  <si>
    <t xml:space="preserve">Enfermeiro Lider de Distrito Sanitário </t>
  </si>
  <si>
    <t xml:space="preserve">Estimativa de Profissionais para o Chamamento </t>
  </si>
  <si>
    <t xml:space="preserve">Salário Atual </t>
  </si>
  <si>
    <t xml:space="preserve">Cuidador em Saúde </t>
  </si>
  <si>
    <t xml:space="preserve">Profissionais Estimados em Hora - PJ </t>
  </si>
  <si>
    <t>Salário do  Atual Contrato</t>
  </si>
  <si>
    <t>Assistente Social *</t>
  </si>
  <si>
    <t>Educador Físico *</t>
  </si>
  <si>
    <t>Farmacêutico *</t>
  </si>
  <si>
    <t xml:space="preserve">* Profissionais não compõem a equipe atualmente </t>
  </si>
  <si>
    <t>Veterinário **</t>
  </si>
  <si>
    <t xml:space="preserve">** Profissional atualmente recebe por hora trabalhada </t>
  </si>
  <si>
    <t>Enfermeiro Gerente de ESF***</t>
  </si>
  <si>
    <t>Enfermeiro Auxiliar de Regulação ***</t>
  </si>
  <si>
    <t>Enfermeiro Lider de Distrito Sanitário ****</t>
  </si>
  <si>
    <t>*** Não recebe insalubridade</t>
  </si>
  <si>
    <t xml:space="preserve">**** Profissional recebe um bônus de R$ 800,00 para supervisionar o distrito sanitário </t>
  </si>
  <si>
    <t>Líder de Médico *</t>
  </si>
  <si>
    <t>* Profissional atualmente não recebe insalubridade</t>
  </si>
  <si>
    <t xml:space="preserve">* Profissional atualmente não compõe a equipe. </t>
  </si>
  <si>
    <t>Valor por Hora paga no atual contrato</t>
  </si>
  <si>
    <t>Fonte: E-SUS , 25 de Novembro de 2024</t>
  </si>
  <si>
    <t xml:space="preserve">Pesquisa de Salários </t>
  </si>
  <si>
    <t>Pesquisa Salário BR ( Pleno)</t>
  </si>
  <si>
    <t>Supervisor Clínico Institucional (Psicólogo)</t>
  </si>
  <si>
    <t>Técnico em Saúde Bucal</t>
  </si>
  <si>
    <t xml:space="preserve">Assistente em Tecnologia da Informação </t>
  </si>
  <si>
    <t xml:space="preserve">Resultado 19º Análise </t>
  </si>
  <si>
    <t>Março, Abril e Maio de 2024</t>
  </si>
  <si>
    <t xml:space="preserve">Novo chamamento será equipe de e-multi Ampliada - 320 horas semanais por equipe </t>
  </si>
  <si>
    <t xml:space="preserve">Cuidador Social </t>
  </si>
  <si>
    <t>Pesquisa Salário BR (Pleno)</t>
  </si>
  <si>
    <t xml:space="preserve">Valor do Piso </t>
  </si>
  <si>
    <t>Detergente - 5 litros</t>
  </si>
  <si>
    <t>Cloro - 5litros</t>
  </si>
  <si>
    <t>Álcool 70% 1 litro</t>
  </si>
  <si>
    <t xml:space="preserve">Desinfetante - 5 litros </t>
  </si>
  <si>
    <t>Água Sanitária - 5 litros</t>
  </si>
  <si>
    <t>Saco de Lixo 100 litros preto- fardo com 100 unidades</t>
  </si>
  <si>
    <t xml:space="preserve">Saco de lixo 60 litros Preto - fardo com 100 unidades </t>
  </si>
  <si>
    <t xml:space="preserve">Esponja de limpeza lã aço - pacote </t>
  </si>
  <si>
    <t>Papel higiênico rolão - pacote com 8 unidades</t>
  </si>
  <si>
    <t xml:space="preserve">Álcool em gel refil 500ml </t>
  </si>
  <si>
    <t xml:space="preserve">Limpador de uso geral - multiuso - unidade </t>
  </si>
  <si>
    <t>Espanador - unidade</t>
  </si>
  <si>
    <t xml:space="preserve">Sabão geléia - litro </t>
  </si>
  <si>
    <t xml:space="preserve">Vassoura para vaso sanitário - unidade </t>
  </si>
  <si>
    <t xml:space="preserve">Copo descartável 50 ml - pacote </t>
  </si>
  <si>
    <t xml:space="preserve">Copo descartável 200 ml - pacote </t>
  </si>
  <si>
    <t xml:space="preserve">Saco de lixo branco 30 ml- fardo com 100 unidades </t>
  </si>
  <si>
    <t xml:space="preserve">Esponja de limpeza dupla face - unidade </t>
  </si>
  <si>
    <t xml:space="preserve">Caneta Hidroráfica grossa azul - unidade </t>
  </si>
  <si>
    <t xml:space="preserve">Fita adesiva durex 45mmx40m - unidade </t>
  </si>
  <si>
    <t xml:space="preserve">Perfurador de papel - unidade* </t>
  </si>
  <si>
    <t xml:space="preserve">* Comprar somente 1 vez </t>
  </si>
  <si>
    <t>Extrator de grampo - unidade *</t>
  </si>
  <si>
    <t xml:space="preserve">Estimativa de Material Mês </t>
  </si>
  <si>
    <t xml:space="preserve"> CAPS Infantil </t>
  </si>
  <si>
    <t xml:space="preserve">Ambulaório Ampliado </t>
  </si>
  <si>
    <t xml:space="preserve">RT I, II e III </t>
  </si>
  <si>
    <t>Cartolina Dupla Face - unidade - 1 unidade de cada cor: (amarelo, azul, branco, roxo, pink, verde, laranja)</t>
  </si>
  <si>
    <t>Cartolina comum - unidade - 1 unidade de cada cor: (amarelo, azul, branco, roxo, pink, verde, laranja)</t>
  </si>
  <si>
    <t xml:space="preserve">Sabonte Liquido - 500 ml refil </t>
  </si>
  <si>
    <t xml:space="preserve">Portal Nacional das Contratações Públicas </t>
  </si>
  <si>
    <t xml:space="preserve">Profissionais  que receberão Jaleco: Unidades de Saúde da Família e Consultório na Rua </t>
  </si>
  <si>
    <t>Os materiais foram estimados pelos gerentes dos serviços.</t>
  </si>
  <si>
    <t>b13:f13*g13</t>
  </si>
  <si>
    <t>RECEITUÁRIO COMUM</t>
  </si>
  <si>
    <t>RECEITUÁRIO CONTROLADO</t>
  </si>
  <si>
    <t>EXAME LABORATORIAL</t>
  </si>
  <si>
    <t>FICHA MÉDICA</t>
  </si>
  <si>
    <t>FICHA MÉDICA COMPLEMENTAR</t>
  </si>
  <si>
    <t>FICHA REFERÊNCIA / CONTRA. REFERÊNCIA</t>
  </si>
  <si>
    <t>FICHA CADASTRO INDIVIDUAL</t>
  </si>
  <si>
    <t>FICHA CADASTRO DOMICILIAR</t>
  </si>
  <si>
    <t>FICHA DE VISITA DOMICILIAR</t>
  </si>
  <si>
    <t>ATESTADO MÉDICO</t>
  </si>
  <si>
    <t>FICHA REFERÊNCIA ODONTOLOGICA</t>
  </si>
  <si>
    <t>FICHA ODONTOLOGICA</t>
  </si>
  <si>
    <t>DECLARAÇÃO DE RESIDÊNCIA</t>
  </si>
  <si>
    <t>DECLARAÇÃO DE COMPARECIMENTO</t>
  </si>
  <si>
    <t>UNIDADE</t>
  </si>
  <si>
    <t>PEDIDO DE MAMOGRAFIA</t>
  </si>
  <si>
    <t>RELAÇÃO / CITOPATOLOGICO</t>
  </si>
  <si>
    <t>NOTIFICAÇÃO DE TESTE RÁPIDO</t>
  </si>
  <si>
    <t>BANNERS</t>
  </si>
  <si>
    <t xml:space="preserve">Material Gráfico </t>
  </si>
  <si>
    <t xml:space="preserve">ÍTEM / MATERIAL </t>
  </si>
  <si>
    <t xml:space="preserve">REFERÊNCIA </t>
  </si>
  <si>
    <t xml:space="preserve">BLOCO </t>
  </si>
  <si>
    <t xml:space="preserve">QUANTIDADE </t>
  </si>
  <si>
    <t xml:space="preserve">VALOR TOTAL </t>
  </si>
  <si>
    <t>VALOR UNITÁRIO</t>
  </si>
  <si>
    <t xml:space="preserve">NOTIFICAÇÃO /SOLICITAÇÃO EXAME </t>
  </si>
  <si>
    <t>PATRONAL 12M</t>
  </si>
  <si>
    <t xml:space="preserve">PMBM EM 12M </t>
  </si>
  <si>
    <t>total com materiais</t>
  </si>
  <si>
    <t>escritório</t>
  </si>
  <si>
    <t>gráfica</t>
  </si>
  <si>
    <t>uniformes/crac.</t>
  </si>
  <si>
    <t>recreativo</t>
  </si>
  <si>
    <t>10  Profissionais homens e 10 mulheres</t>
  </si>
  <si>
    <t xml:space="preserve">* O salário do Piso da Enfermagem atualmente é pago com a complementação do Ministério da Saúde. </t>
  </si>
  <si>
    <t xml:space="preserve"> PATRONAL</t>
  </si>
  <si>
    <t>totais</t>
  </si>
  <si>
    <t xml:space="preserve">SUBTOTAL </t>
  </si>
  <si>
    <t>TOTAL SAÚDE MENTAL</t>
  </si>
  <si>
    <t>TOTAL GERAL</t>
  </si>
  <si>
    <t>TOTAIS</t>
  </si>
  <si>
    <t>TEC. ENFERMAGEM</t>
  </si>
  <si>
    <t>EDUCADOR FISICO</t>
  </si>
  <si>
    <t xml:space="preserve">CUIDADOR EM SAÚDE </t>
  </si>
  <si>
    <t xml:space="preserve">AUXILIAR DE SAÚDE BUCAL </t>
  </si>
  <si>
    <t xml:space="preserve">FARMACÊUTICO </t>
  </si>
  <si>
    <t xml:space="preserve">MÉDICO CLINICO GERAL </t>
  </si>
  <si>
    <t xml:space="preserve">MEDICO GINECOLOGISTA </t>
  </si>
  <si>
    <t>MÉDICO PSIQUIATRA</t>
  </si>
  <si>
    <t xml:space="preserve">DENTISTA </t>
  </si>
  <si>
    <t>VETERINÁRIO</t>
  </si>
  <si>
    <t>SUPERVISOR CLINICO INSTITUCIONAL (psicólogo)</t>
  </si>
  <si>
    <t>deficiência</t>
  </si>
  <si>
    <t>carga horária</t>
  </si>
  <si>
    <t xml:space="preserve">40h </t>
  </si>
  <si>
    <t>40 h</t>
  </si>
  <si>
    <t>30h</t>
  </si>
  <si>
    <t>40h</t>
  </si>
  <si>
    <t>40Hh</t>
  </si>
  <si>
    <t>24X72H</t>
  </si>
  <si>
    <t>20h</t>
  </si>
  <si>
    <t>08 h</t>
  </si>
  <si>
    <t>PROJEÇAO DE GASTOS DE SERVIDORES PARA 12 MESES</t>
  </si>
  <si>
    <t>PREVISÃO DE GASTO COM VALE TRANSPORTE</t>
  </si>
  <si>
    <t>item</t>
  </si>
  <si>
    <t>CH sem.</t>
  </si>
  <si>
    <t>salario.br</t>
  </si>
  <si>
    <t xml:space="preserve">DATA BASE = </t>
  </si>
  <si>
    <t>Função</t>
  </si>
  <si>
    <t>Carga Horária Mensal</t>
  </si>
  <si>
    <t>Qtd. Efetivo</t>
  </si>
  <si>
    <t>salário base</t>
  </si>
  <si>
    <t>Remuneração Total</t>
  </si>
  <si>
    <t>Adic.
Insalub. - Periculos.</t>
  </si>
  <si>
    <t>TOTAL FOLHA MENSAL</t>
  </si>
  <si>
    <t>Encargos 
(conf. Lei 12.690)</t>
  </si>
  <si>
    <t>TOTAL M.O.+
Encargos</t>
  </si>
  <si>
    <t>Faixa Salarial</t>
  </si>
  <si>
    <t>www.salariobr.com</t>
  </si>
  <si>
    <t>INSS</t>
  </si>
  <si>
    <t>FGTS</t>
  </si>
  <si>
    <t>férias</t>
  </si>
  <si>
    <t>13º</t>
  </si>
  <si>
    <t>SAT</t>
  </si>
  <si>
    <t>data base:</t>
  </si>
  <si>
    <t>ENFERM. GERENTE PSF</t>
  </si>
  <si>
    <t>ENFERMEIRO AUX. REGULAÇÃO</t>
  </si>
  <si>
    <t>ENFERM. LIDER DISTR. SAÚDE</t>
  </si>
  <si>
    <t>LIDER SAÚDE BUCAL</t>
  </si>
  <si>
    <t>EFETIVO</t>
  </si>
  <si>
    <t>TOTAL RH MENSAL</t>
  </si>
  <si>
    <t>QTDE PROF.</t>
  </si>
  <si>
    <t>CH/SEM</t>
  </si>
  <si>
    <t>CH/MÊS</t>
  </si>
  <si>
    <t>H/M TOT</t>
  </si>
  <si>
    <t>12O</t>
  </si>
  <si>
    <t>TOTAL DE PROFISSIONAIS</t>
  </si>
  <si>
    <t>MATERIAIS/INSUMOS</t>
  </si>
  <si>
    <t>LIMPEZA</t>
  </si>
  <si>
    <t>GRÁFICA</t>
  </si>
  <si>
    <t>UNIFORMES/CRACHÁ</t>
  </si>
  <si>
    <t>RECREATIVO</t>
  </si>
  <si>
    <t>ESCRITÓRIO</t>
  </si>
  <si>
    <t>TOTAL MATERIAIS/INSUMOS MENSAL</t>
  </si>
  <si>
    <t>TRIBUTOS</t>
  </si>
  <si>
    <t>ADMINISTRAÇÃO*</t>
  </si>
  <si>
    <t>despesas administrativas da OS</t>
  </si>
  <si>
    <t>SUBTOTAL MENSAL</t>
  </si>
  <si>
    <t>SUBTOTAL MENSAL SEM TRIBUTOS</t>
  </si>
  <si>
    <t>ISS</t>
  </si>
  <si>
    <t>%</t>
  </si>
  <si>
    <t>SUBTOTAL MENSAL COM ISS</t>
  </si>
  <si>
    <t>TOTAL PARA 12 MESES</t>
  </si>
  <si>
    <t>CH total</t>
  </si>
  <si>
    <t>mensal</t>
  </si>
  <si>
    <t>Encargos (quando aplicáveis)
(conf. Lei 12.690)</t>
  </si>
  <si>
    <t>valor hora</t>
  </si>
  <si>
    <t xml:space="preserve">PROJEÇÃO DE 550 SERVIDORES PARA 12M </t>
  </si>
  <si>
    <t>concursados</t>
  </si>
  <si>
    <t>RH</t>
  </si>
  <si>
    <t>MATERIAIS/INS</t>
  </si>
  <si>
    <t>ADMINISTRAÇÃO</t>
  </si>
  <si>
    <t>TOTAL GERAL RH CONCURSADOS</t>
  </si>
  <si>
    <t>PROJEÇÃO 550 12M</t>
  </si>
  <si>
    <t>Total MENSAL</t>
  </si>
  <si>
    <t>REGIME CLT</t>
  </si>
  <si>
    <t>PASSÍVEIS DE ADOÇÃO DO REGIME PJ, SEGUNDO ENTENDIMENTO STF*</t>
  </si>
  <si>
    <t>PEDAGOGO</t>
  </si>
  <si>
    <t xml:space="preserve">Líder Administrativo de E-mult </t>
  </si>
  <si>
    <t>LÍDER ADMINISTRATIVO (NÍVEL SUPERIOR)</t>
  </si>
  <si>
    <t>RECEPCIONISTA</t>
  </si>
  <si>
    <t xml:space="preserve">Camisa Polo </t>
  </si>
  <si>
    <t xml:space="preserve">Recepcionista </t>
  </si>
  <si>
    <t>ASSISTENTE DE TI</t>
  </si>
  <si>
    <t xml:space="preserve">Profissionais que receberão Crachá: Unidades de Saúde da Família, Consultório na Rua e Saúde Mental </t>
  </si>
  <si>
    <t xml:space="preserve">*** Estimamos 02 jalecos por profissional </t>
  </si>
  <si>
    <t>Planilha Aluguel de Carro</t>
  </si>
  <si>
    <t xml:space="preserve">Tipo de Veículo </t>
  </si>
  <si>
    <t xml:space="preserve">Valor Anual </t>
  </si>
  <si>
    <t xml:space="preserve">Veículo Automotor - Modelo SEDAN COMPACTOS 1,0 </t>
  </si>
  <si>
    <t xml:space="preserve">Veículo Tipo PICAPE 4X2 </t>
  </si>
  <si>
    <t xml:space="preserve">Valor Mensal </t>
  </si>
  <si>
    <t>Líder Administrativo (Nível Superior) *</t>
  </si>
  <si>
    <t>01 médico</t>
  </si>
  <si>
    <t xml:space="preserve"> Líder Administrativo de E-mult </t>
  </si>
  <si>
    <t xml:space="preserve">52 médicos </t>
  </si>
  <si>
    <t>38 dentistas</t>
  </si>
  <si>
    <t xml:space="preserve">Profissionais que receberão camisa polo: Unidades de Saúde da Família, Consultório na Rua e Saúde Mental </t>
  </si>
  <si>
    <t xml:space="preserve">Fontes: Salário BR, Acordo Sindical, Piso Nacional da Enfermagem </t>
  </si>
  <si>
    <t xml:space="preserve">verificar a base salarial pois não usamos somente salario </t>
  </si>
  <si>
    <t xml:space="preserve">colocar outras fontes </t>
  </si>
  <si>
    <t xml:space="preserve">Colocar outras fontes </t>
  </si>
  <si>
    <t>salário base*</t>
  </si>
  <si>
    <t>1 VEZ</t>
  </si>
  <si>
    <t>responsabilidade técnica CRM*</t>
  </si>
  <si>
    <t>ADMINISTRAÇÃO/SUPERVISÃO*</t>
  </si>
  <si>
    <t>despesas administrativas da OS %</t>
  </si>
  <si>
    <t>unidade</t>
  </si>
  <si>
    <t>aluguel de veículo*</t>
  </si>
  <si>
    <t xml:space="preserve">salario base e fonte </t>
  </si>
  <si>
    <t xml:space="preserve">sal´rio base </t>
  </si>
  <si>
    <t>SUBTOTAL MENSAL RH + material insum</t>
  </si>
  <si>
    <t>SUBTOTAL MENSAL SEM TRIBUTOS (RH+mat+Adm)</t>
  </si>
  <si>
    <t>contrato gestão</t>
  </si>
  <si>
    <t>PONTO ELETRÔNICO</t>
  </si>
  <si>
    <t>ponto eletrônico</t>
  </si>
  <si>
    <t>PONTO ELETRÔNICO -  PROCESSO ADM. 2215/2024</t>
  </si>
  <si>
    <t>ROTEADOR</t>
  </si>
  <si>
    <t>CONTROL. ID</t>
  </si>
  <si>
    <t>SALÁRIO BASE</t>
  </si>
  <si>
    <t>limpeza</t>
  </si>
  <si>
    <t>economia</t>
  </si>
  <si>
    <t>subtotal mensal ADM sem tributos</t>
  </si>
  <si>
    <t xml:space="preserve">subtotal </t>
  </si>
  <si>
    <t>total mensal</t>
  </si>
  <si>
    <t>Coluna H - FONTE SALÁRIO base</t>
  </si>
  <si>
    <t>NÃO SERÁ EXIGIDO DAS LICITANTES, CONFORME JUSTIFICADO DO TR</t>
  </si>
  <si>
    <t>Convenção Coletiva de Trabalho 2024/2025 01 de março de 2024 a 28 de fevereiro de 2025</t>
  </si>
  <si>
    <t>Lei do piso da enfermagem 04/08/2022</t>
  </si>
  <si>
    <t>Salário BR pesquisa entre 24/10/2024 a 28/11/2024</t>
  </si>
  <si>
    <t xml:space="preserve">Piso salarial do Estado do Rio de Janeiro </t>
  </si>
  <si>
    <t>SRT</t>
  </si>
  <si>
    <t>OSS CONTRATADA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</si>
</sst>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R$&quot;\ #,##0.00;[Red]\-&quot;R$&quot;\ #,##0.00"/>
    <numFmt numFmtId="42" formatCode="_-&quot;R$&quot;\ * #,##0_-;\-&quot;R$&quot;\ * #,##0_-;_-&quot;R$&quot;\ * &quot;-&quot;_-;_-@_-"/>
    <numFmt numFmtId="44" formatCode="_-&quot;R$&quot;\ * #,##0.00_-;\-&quot;R$&quot;\ * #,##0.00_-;_-&quot;R$&quot;\ * &quot;-&quot;??_-;_-@_-"/>
    <numFmt numFmtId="43" formatCode="_-* #,##0.00_-;\-* #,##0.00_-;_-* &quot;-&quot;??_-;_-@_-"/>
    <numFmt numFmtId="164" formatCode="&quot;R$&quot;\ #,##0.00"/>
  </numFmts>
  <fonts count="64" x14ac:knownFonts="1">
    <font>
      <sz val="11"/>
      <color theme="1"/>
      <name val="Calibri"/>
      <family val="2"/>
      <scheme val="minor"/>
    </font>
    <font>
      <sz val="11"/>
      <color theme="1"/>
      <name val="Calibri"/>
      <family val="2"/>
      <scheme val="minor"/>
    </font>
    <font>
      <sz val="10"/>
      <color theme="1"/>
      <name val="Calibri"/>
      <family val="2"/>
      <scheme val="minor"/>
    </font>
    <font>
      <b/>
      <sz val="10"/>
      <color theme="1"/>
      <name val="Calibri"/>
      <family val="2"/>
      <scheme val="minor"/>
    </font>
    <font>
      <sz val="10"/>
      <color rgb="FF000000"/>
      <name val="Calibri"/>
      <family val="2"/>
      <scheme val="minor"/>
    </font>
    <font>
      <sz val="7"/>
      <color theme="1"/>
      <name val="Calibri"/>
      <family val="2"/>
      <scheme val="minor"/>
    </font>
    <font>
      <b/>
      <sz val="7"/>
      <color theme="1"/>
      <name val="Calibri"/>
      <family val="2"/>
      <scheme val="minor"/>
    </font>
    <font>
      <sz val="7"/>
      <color rgb="FF000000"/>
      <name val="Calibri"/>
      <family val="2"/>
      <scheme val="minor"/>
    </font>
    <font>
      <b/>
      <i/>
      <sz val="7"/>
      <color theme="1"/>
      <name val="Calibri"/>
      <family val="2"/>
      <scheme val="minor"/>
    </font>
    <font>
      <b/>
      <sz val="11"/>
      <color theme="1"/>
      <name val="Calibri"/>
      <family val="2"/>
      <scheme val="minor"/>
    </font>
    <font>
      <b/>
      <sz val="16"/>
      <color theme="1"/>
      <name val="Calibri"/>
      <family val="2"/>
      <scheme val="minor"/>
    </font>
    <font>
      <b/>
      <sz val="12"/>
      <color theme="1"/>
      <name val="Arial"/>
      <family val="2"/>
    </font>
    <font>
      <b/>
      <sz val="11"/>
      <color theme="1"/>
      <name val="Arial"/>
      <family val="2"/>
    </font>
    <font>
      <b/>
      <sz val="10"/>
      <color theme="1"/>
      <name val="Arial"/>
      <family val="2"/>
    </font>
    <font>
      <b/>
      <sz val="8"/>
      <color theme="1"/>
      <name val="Arial"/>
      <family val="2"/>
    </font>
    <font>
      <b/>
      <sz val="10"/>
      <color rgb="FF000000"/>
      <name val="Arial"/>
      <family val="2"/>
    </font>
    <font>
      <sz val="8"/>
      <color theme="1"/>
      <name val="Calibri"/>
      <family val="2"/>
      <scheme val="minor"/>
    </font>
    <font>
      <b/>
      <sz val="8"/>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2"/>
      <name val="Calibri"/>
      <family val="2"/>
      <scheme val="minor"/>
    </font>
    <font>
      <b/>
      <sz val="10"/>
      <color theme="1"/>
      <name val="Times New Roman"/>
      <family val="1"/>
    </font>
    <font>
      <sz val="11"/>
      <color theme="1"/>
      <name val="Times New Roman"/>
      <family val="1"/>
    </font>
    <font>
      <b/>
      <sz val="16"/>
      <name val="Calibri"/>
      <family val="2"/>
      <scheme val="minor"/>
    </font>
    <font>
      <b/>
      <sz val="14"/>
      <name val="Calibri"/>
      <family val="2"/>
      <scheme val="minor"/>
    </font>
    <font>
      <sz val="11"/>
      <color rgb="FF000000"/>
      <name val="Calibri"/>
      <family val="2"/>
      <scheme val="minor"/>
    </font>
    <font>
      <b/>
      <sz val="11"/>
      <color theme="1"/>
      <name val="Times New Roman"/>
      <family val="1"/>
    </font>
    <font>
      <sz val="8"/>
      <color theme="1"/>
      <name val="Arial"/>
      <family val="2"/>
    </font>
    <font>
      <i/>
      <sz val="11"/>
      <color theme="1"/>
      <name val="Calibri"/>
      <family val="2"/>
      <scheme val="minor"/>
    </font>
    <font>
      <sz val="8"/>
      <color rgb="FF000000"/>
      <name val="Arial"/>
      <family val="2"/>
    </font>
    <font>
      <b/>
      <sz val="8"/>
      <color rgb="FF000000"/>
      <name val="Arial"/>
      <family val="2"/>
    </font>
    <font>
      <b/>
      <sz val="32"/>
      <color rgb="FF366092"/>
      <name val="Calibri"/>
      <family val="2"/>
      <scheme val="minor"/>
    </font>
    <font>
      <sz val="14"/>
      <color theme="1"/>
      <name val="Calibri"/>
      <family val="2"/>
      <scheme val="minor"/>
    </font>
    <font>
      <b/>
      <sz val="8"/>
      <name val="Calibri"/>
      <family val="2"/>
      <scheme val="minor"/>
    </font>
    <font>
      <sz val="10"/>
      <name val="Arial"/>
      <family val="2"/>
    </font>
    <font>
      <b/>
      <sz val="10"/>
      <name val="Arial"/>
      <family val="2"/>
    </font>
    <font>
      <b/>
      <sz val="10"/>
      <color rgb="FF000000"/>
      <name val="Calibri"/>
      <family val="2"/>
      <scheme val="minor"/>
    </font>
    <font>
      <b/>
      <sz val="11"/>
      <color rgb="FF000000"/>
      <name val="Calibri"/>
      <family val="2"/>
      <scheme val="minor"/>
    </font>
    <font>
      <sz val="11"/>
      <color rgb="FFFF0000"/>
      <name val="Calibri"/>
      <family val="2"/>
      <scheme val="minor"/>
    </font>
    <font>
      <b/>
      <sz val="10"/>
      <name val="Calibri"/>
      <family val="2"/>
      <scheme val="minor"/>
    </font>
    <font>
      <sz val="10"/>
      <name val="Calibri"/>
      <family val="2"/>
      <scheme val="minor"/>
    </font>
    <font>
      <b/>
      <sz val="10"/>
      <color indexed="10"/>
      <name val="Arial"/>
      <family val="2"/>
    </font>
    <font>
      <sz val="11"/>
      <color indexed="8"/>
      <name val="Calibri"/>
      <family val="2"/>
    </font>
    <font>
      <b/>
      <sz val="10"/>
      <color indexed="8"/>
      <name val="Calibri"/>
      <family val="2"/>
    </font>
    <font>
      <u/>
      <sz val="10"/>
      <color theme="10"/>
      <name val="Arial"/>
      <family val="2"/>
    </font>
    <font>
      <u/>
      <sz val="10"/>
      <color theme="10"/>
      <name val="Calibri"/>
      <family val="2"/>
      <scheme val="minor"/>
    </font>
    <font>
      <b/>
      <sz val="8"/>
      <color indexed="10"/>
      <name val="Calibri"/>
      <family val="2"/>
    </font>
    <font>
      <b/>
      <sz val="8"/>
      <name val="Arial"/>
      <family val="2"/>
    </font>
    <font>
      <b/>
      <sz val="8"/>
      <color indexed="10"/>
      <name val="Arial"/>
      <family val="2"/>
    </font>
    <font>
      <b/>
      <sz val="11"/>
      <color indexed="8"/>
      <name val="Calibri"/>
      <family val="2"/>
    </font>
    <font>
      <sz val="10"/>
      <color indexed="10"/>
      <name val="Calibri"/>
      <family val="2"/>
      <scheme val="minor"/>
    </font>
    <font>
      <b/>
      <sz val="10"/>
      <color indexed="10"/>
      <name val="Calibri"/>
      <family val="2"/>
      <scheme val="minor"/>
    </font>
    <font>
      <sz val="8"/>
      <color indexed="10"/>
      <name val="Arial"/>
      <family val="2"/>
    </font>
    <font>
      <b/>
      <sz val="10"/>
      <color indexed="8"/>
      <name val="Calibri"/>
      <family val="2"/>
      <scheme val="minor"/>
    </font>
    <font>
      <b/>
      <sz val="11"/>
      <color indexed="10"/>
      <name val="Calibri"/>
      <family val="2"/>
    </font>
    <font>
      <b/>
      <sz val="10"/>
      <color rgb="FFFF0000"/>
      <name val="Calibri"/>
      <family val="2"/>
      <scheme val="minor"/>
    </font>
    <font>
      <sz val="10"/>
      <color rgb="FFFF0000"/>
      <name val="Calibri"/>
      <family val="2"/>
      <scheme val="minor"/>
    </font>
    <font>
      <sz val="10"/>
      <color indexed="8"/>
      <name val="Calibri"/>
      <family val="2"/>
      <scheme val="minor"/>
    </font>
    <font>
      <b/>
      <sz val="7"/>
      <color rgb="FFFF0000"/>
      <name val="Calibri"/>
      <family val="2"/>
      <scheme val="minor"/>
    </font>
    <font>
      <b/>
      <sz val="9"/>
      <color theme="1"/>
      <name val="Calibri"/>
      <family val="2"/>
      <scheme val="minor"/>
    </font>
    <font>
      <sz val="9"/>
      <color theme="1"/>
      <name val="Calibri"/>
      <family val="2"/>
      <scheme val="minor"/>
    </font>
    <font>
      <b/>
      <sz val="9"/>
      <color rgb="FFFF0000"/>
      <name val="Calibri"/>
      <family val="2"/>
      <scheme val="minor"/>
    </font>
    <font>
      <sz val="9"/>
      <name val="Calibri"/>
      <family val="2"/>
      <scheme val="minor"/>
    </font>
  </fonts>
  <fills count="1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C000"/>
        <bgColor indexed="64"/>
      </patternFill>
    </fill>
    <fill>
      <patternFill patternType="solid">
        <fgColor theme="3" tint="0.79998168889431442"/>
        <bgColor indexed="64"/>
      </patternFill>
    </fill>
    <fill>
      <patternFill patternType="solid">
        <fgColor rgb="FF92D050"/>
        <bgColor indexed="64"/>
      </patternFill>
    </fill>
    <fill>
      <patternFill patternType="solid">
        <fgColor indexed="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s>
  <cellStyleXfs count="11">
    <xf numFmtId="0" fontId="0" fillId="0" borderId="0"/>
    <xf numFmtId="43" fontId="1" fillId="0" borderId="0" applyFont="0" applyFill="0" applyBorder="0" applyAlignment="0" applyProtection="0"/>
    <xf numFmtId="42" fontId="1" fillId="0" borderId="0" applyFont="0" applyFill="0" applyBorder="0" applyAlignment="0" applyProtection="0"/>
    <xf numFmtId="0" fontId="35" fillId="0" borderId="0"/>
    <xf numFmtId="0" fontId="43" fillId="0" borderId="0"/>
    <xf numFmtId="0" fontId="45" fillId="0" borderId="0" applyNumberFormat="0" applyFill="0" applyBorder="0" applyAlignment="0" applyProtection="0"/>
    <xf numFmtId="9"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42" fontId="35" fillId="0" borderId="0" applyFont="0" applyFill="0" applyBorder="0" applyAlignment="0" applyProtection="0"/>
    <xf numFmtId="44" fontId="35" fillId="0" borderId="0" applyFont="0" applyFill="0" applyBorder="0" applyAlignment="0" applyProtection="0"/>
  </cellStyleXfs>
  <cellXfs count="508">
    <xf numFmtId="0" fontId="0" fillId="0" borderId="0" xfId="0"/>
    <xf numFmtId="0" fontId="5" fillId="0" borderId="0" xfId="0" applyFont="1"/>
    <xf numFmtId="0" fontId="6" fillId="0" borderId="0" xfId="0" applyFont="1"/>
    <xf numFmtId="0" fontId="7" fillId="0" borderId="1" xfId="0" applyFont="1" applyBorder="1"/>
    <xf numFmtId="0" fontId="5" fillId="0" borderId="1" xfId="0" applyFont="1" applyBorder="1" applyAlignment="1">
      <alignment horizontal="center"/>
    </xf>
    <xf numFmtId="164" fontId="5" fillId="0" borderId="1" xfId="0" applyNumberFormat="1" applyFont="1" applyBorder="1" applyAlignment="1">
      <alignment horizontal="left"/>
    </xf>
    <xf numFmtId="8" fontId="5" fillId="0" borderId="1" xfId="0" applyNumberFormat="1" applyFont="1" applyBorder="1" applyAlignment="1">
      <alignment horizontal="left"/>
    </xf>
    <xf numFmtId="0" fontId="6" fillId="0" borderId="0" xfId="0" applyFont="1" applyAlignment="1">
      <alignment horizontal="center"/>
    </xf>
    <xf numFmtId="164" fontId="5" fillId="0" borderId="0" xfId="0" applyNumberFormat="1" applyFont="1" applyAlignment="1">
      <alignment horizontal="center"/>
    </xf>
    <xf numFmtId="0" fontId="5" fillId="0" borderId="0" xfId="0" applyFont="1" applyAlignment="1">
      <alignment horizontal="center"/>
    </xf>
    <xf numFmtId="8" fontId="5" fillId="0" borderId="0" xfId="0" applyNumberFormat="1" applyFont="1" applyAlignment="1">
      <alignment horizontal="center"/>
    </xf>
    <xf numFmtId="164" fontId="5" fillId="0" borderId="1" xfId="0" applyNumberFormat="1" applyFont="1" applyBorder="1" applyAlignment="1">
      <alignment horizontal="center"/>
    </xf>
    <xf numFmtId="164" fontId="5" fillId="0" borderId="1" xfId="0" applyNumberFormat="1" applyFont="1" applyBorder="1" applyAlignment="1">
      <alignment horizontal="right"/>
    </xf>
    <xf numFmtId="164" fontId="6" fillId="0" borderId="1" xfId="0" applyNumberFormat="1" applyFont="1" applyBorder="1" applyAlignment="1">
      <alignment horizontal="right"/>
    </xf>
    <xf numFmtId="0" fontId="5" fillId="0" borderId="1" xfId="0" applyFont="1" applyBorder="1" applyAlignment="1">
      <alignment horizontal="right"/>
    </xf>
    <xf numFmtId="164" fontId="5" fillId="3" borderId="1" xfId="0" applyNumberFormat="1" applyFont="1" applyFill="1" applyBorder="1" applyAlignment="1">
      <alignment horizontal="left"/>
    </xf>
    <xf numFmtId="0" fontId="5" fillId="0" borderId="1" xfId="0" applyFont="1" applyBorder="1"/>
    <xf numFmtId="164" fontId="5" fillId="0" borderId="1" xfId="0" applyNumberFormat="1" applyFont="1" applyBorder="1"/>
    <xf numFmtId="0" fontId="9" fillId="0" borderId="0" xfId="0" applyFont="1"/>
    <xf numFmtId="0" fontId="10" fillId="0" borderId="0" xfId="0" applyFont="1"/>
    <xf numFmtId="0" fontId="11" fillId="0" borderId="0" xfId="0" applyFont="1"/>
    <xf numFmtId="0" fontId="12" fillId="0" borderId="0" xfId="0" applyFont="1"/>
    <xf numFmtId="0" fontId="14" fillId="4" borderId="1" xfId="0" applyFont="1" applyFill="1" applyBorder="1" applyAlignment="1">
      <alignment horizontal="center" vertical="top" wrapText="1"/>
    </xf>
    <xf numFmtId="0" fontId="14" fillId="5" borderId="1" xfId="0" applyFont="1" applyFill="1" applyBorder="1" applyAlignment="1">
      <alignment horizontal="center" wrapText="1"/>
    </xf>
    <xf numFmtId="0" fontId="14" fillId="6" borderId="1" xfId="0" applyFont="1" applyFill="1" applyBorder="1" applyAlignment="1">
      <alignment horizontal="center" wrapText="1"/>
    </xf>
    <xf numFmtId="0" fontId="0" fillId="0" borderId="1" xfId="0" applyBorder="1" applyAlignment="1">
      <alignment horizontal="center"/>
    </xf>
    <xf numFmtId="0" fontId="0" fillId="0" borderId="1" xfId="0" applyBorder="1"/>
    <xf numFmtId="0" fontId="13" fillId="0" borderId="1" xfId="0" applyFont="1" applyBorder="1" applyAlignment="1">
      <alignment horizontal="justify" vertical="top" wrapText="1"/>
    </xf>
    <xf numFmtId="0" fontId="13" fillId="0" borderId="1" xfId="0" applyFont="1" applyBorder="1" applyAlignment="1">
      <alignment horizontal="center" vertical="top" wrapText="1"/>
    </xf>
    <xf numFmtId="0" fontId="9" fillId="0" borderId="1" xfId="0" applyFont="1" applyBorder="1" applyAlignment="1">
      <alignment horizontal="center"/>
    </xf>
    <xf numFmtId="0" fontId="11" fillId="0" borderId="0" xfId="0" applyFont="1" applyAlignment="1">
      <alignment horizontal="justify"/>
    </xf>
    <xf numFmtId="0" fontId="15" fillId="0" borderId="1" xfId="0" applyFont="1" applyBorder="1" applyAlignment="1">
      <alignment horizontal="justify" vertical="top" wrapText="1"/>
    </xf>
    <xf numFmtId="9" fontId="9" fillId="0" borderId="1" xfId="0" applyNumberFormat="1" applyFont="1" applyBorder="1" applyAlignment="1">
      <alignment horizontal="center"/>
    </xf>
    <xf numFmtId="0" fontId="16" fillId="0" borderId="9" xfId="0" applyFont="1" applyBorder="1"/>
    <xf numFmtId="0" fontId="17" fillId="0" borderId="10" xfId="0" applyFont="1" applyBorder="1"/>
    <xf numFmtId="0" fontId="16" fillId="0" borderId="10" xfId="0" applyFont="1" applyBorder="1"/>
    <xf numFmtId="0" fontId="16" fillId="0" borderId="11" xfId="0" applyFont="1" applyBorder="1"/>
    <xf numFmtId="0" fontId="16" fillId="0" borderId="12" xfId="0" applyFont="1" applyBorder="1"/>
    <xf numFmtId="0" fontId="17" fillId="0" borderId="0" xfId="0" applyFont="1" applyAlignment="1">
      <alignment horizontal="center"/>
    </xf>
    <xf numFmtId="0" fontId="16" fillId="0" borderId="0" xfId="0" applyFont="1"/>
    <xf numFmtId="0" fontId="16" fillId="0" borderId="13" xfId="0" applyFont="1" applyBorder="1"/>
    <xf numFmtId="0" fontId="16" fillId="7" borderId="18" xfId="0" applyFont="1" applyFill="1" applyBorder="1"/>
    <xf numFmtId="0" fontId="16" fillId="7" borderId="1" xfId="0" applyFont="1" applyFill="1" applyBorder="1"/>
    <xf numFmtId="0" fontId="16" fillId="0" borderId="18" xfId="0" applyFont="1" applyBorder="1"/>
    <xf numFmtId="0" fontId="16" fillId="0" borderId="1" xfId="0" applyFont="1" applyBorder="1"/>
    <xf numFmtId="10" fontId="16" fillId="0" borderId="1" xfId="0" applyNumberFormat="1" applyFont="1" applyBorder="1"/>
    <xf numFmtId="3" fontId="16" fillId="0" borderId="1" xfId="0" applyNumberFormat="1" applyFont="1" applyBorder="1"/>
    <xf numFmtId="0" fontId="16" fillId="0" borderId="1" xfId="0" applyFont="1" applyBorder="1" applyAlignment="1">
      <alignment wrapText="1"/>
    </xf>
    <xf numFmtId="0" fontId="16" fillId="0" borderId="4" xfId="0" applyFont="1" applyBorder="1"/>
    <xf numFmtId="0" fontId="16" fillId="0" borderId="8" xfId="0" applyFont="1" applyBorder="1"/>
    <xf numFmtId="0" fontId="0" fillId="0" borderId="12" xfId="0" applyBorder="1"/>
    <xf numFmtId="0" fontId="0" fillId="0" borderId="13" xfId="0" applyBorder="1"/>
    <xf numFmtId="0" fontId="0" fillId="7" borderId="1" xfId="0" applyFill="1" applyBorder="1" applyAlignment="1">
      <alignment horizontal="center"/>
    </xf>
    <xf numFmtId="0" fontId="0" fillId="2" borderId="0" xfId="0" applyFill="1"/>
    <xf numFmtId="0" fontId="0" fillId="8" borderId="0" xfId="0" applyFill="1"/>
    <xf numFmtId="0" fontId="18" fillId="0" borderId="0" xfId="0" applyFont="1"/>
    <xf numFmtId="0" fontId="9" fillId="8" borderId="1" xfId="0" applyFont="1" applyFill="1" applyBorder="1"/>
    <xf numFmtId="0" fontId="9" fillId="8" borderId="1" xfId="0" applyFont="1" applyFill="1" applyBorder="1" applyAlignment="1">
      <alignment horizontal="center"/>
    </xf>
    <xf numFmtId="0" fontId="0" fillId="0" borderId="15" xfId="0" applyBorder="1" applyAlignment="1">
      <alignment horizontal="center"/>
    </xf>
    <xf numFmtId="8" fontId="0" fillId="0" borderId="1" xfId="0" applyNumberFormat="1" applyBorder="1"/>
    <xf numFmtId="0" fontId="9" fillId="0" borderId="1" xfId="0" applyFont="1" applyBorder="1"/>
    <xf numFmtId="0" fontId="0" fillId="0" borderId="0" xfId="0" applyAlignment="1">
      <alignment horizontal="center"/>
    </xf>
    <xf numFmtId="0" fontId="19" fillId="2" borderId="0" xfId="0" applyFont="1" applyFill="1"/>
    <xf numFmtId="0" fontId="20" fillId="0" borderId="0" xfId="0" applyFont="1"/>
    <xf numFmtId="0" fontId="21" fillId="2" borderId="0" xfId="0" applyFont="1" applyFill="1"/>
    <xf numFmtId="0" fontId="3" fillId="8" borderId="1" xfId="0" applyFont="1" applyFill="1" applyBorder="1" applyAlignment="1">
      <alignment horizontal="center"/>
    </xf>
    <xf numFmtId="0" fontId="3" fillId="8" borderId="1" xfId="0" applyFont="1" applyFill="1" applyBorder="1" applyAlignment="1">
      <alignment horizontal="center" wrapText="1"/>
    </xf>
    <xf numFmtId="0" fontId="2" fillId="2" borderId="1" xfId="0" applyFont="1" applyFill="1" applyBorder="1" applyAlignment="1">
      <alignment vertical="top" wrapText="1"/>
    </xf>
    <xf numFmtId="8" fontId="2" fillId="0" borderId="1" xfId="0" applyNumberFormat="1" applyFont="1" applyBorder="1" applyAlignment="1">
      <alignment horizontal="center" vertical="top" wrapText="1"/>
    </xf>
    <xf numFmtId="0" fontId="2" fillId="0" borderId="1" xfId="0" applyFont="1" applyBorder="1" applyAlignment="1">
      <alignment wrapText="1"/>
    </xf>
    <xf numFmtId="0" fontId="2" fillId="0" borderId="1" xfId="0" applyFont="1" applyBorder="1" applyAlignment="1">
      <alignment horizontal="center"/>
    </xf>
    <xf numFmtId="0" fontId="2" fillId="0" borderId="1" xfId="0" applyFont="1" applyBorder="1" applyAlignment="1">
      <alignment horizontal="center" vertical="top" wrapText="1"/>
    </xf>
    <xf numFmtId="0" fontId="4" fillId="2" borderId="1" xfId="0" applyFont="1" applyFill="1" applyBorder="1" applyAlignment="1">
      <alignment vertical="top" wrapText="1"/>
    </xf>
    <xf numFmtId="8"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2" fillId="0" borderId="1" xfId="0" applyFont="1" applyBorder="1"/>
    <xf numFmtId="8" fontId="2" fillId="0" borderId="1" xfId="0" applyNumberFormat="1" applyFont="1" applyBorder="1" applyAlignment="1">
      <alignment horizontal="center"/>
    </xf>
    <xf numFmtId="8" fontId="0" fillId="0" borderId="20" xfId="0" applyNumberFormat="1" applyBorder="1"/>
    <xf numFmtId="0" fontId="24" fillId="2" borderId="0" xfId="0" applyFont="1" applyFill="1"/>
    <xf numFmtId="0" fontId="0" fillId="2" borderId="1" xfId="0" applyFill="1" applyBorder="1" applyAlignment="1">
      <alignment vertical="top" wrapText="1"/>
    </xf>
    <xf numFmtId="8" fontId="26" fillId="0" borderId="1" xfId="0" applyNumberFormat="1" applyFont="1" applyBorder="1" applyAlignment="1">
      <alignment horizontal="center" vertical="top" wrapText="1"/>
    </xf>
    <xf numFmtId="0" fontId="26" fillId="0" borderId="1" xfId="0" applyFont="1" applyBorder="1" applyAlignment="1">
      <alignment horizontal="center" vertical="top"/>
    </xf>
    <xf numFmtId="0" fontId="26" fillId="0" borderId="1" xfId="0" applyFont="1" applyBorder="1" applyAlignment="1">
      <alignment horizontal="center" vertical="top" wrapText="1"/>
    </xf>
    <xf numFmtId="8" fontId="0" fillId="0" borderId="0" xfId="0" applyNumberFormat="1"/>
    <xf numFmtId="0" fontId="21" fillId="0" borderId="0" xfId="0" applyFont="1" applyAlignment="1">
      <alignment wrapText="1"/>
    </xf>
    <xf numFmtId="0" fontId="9" fillId="8" borderId="1" xfId="0" applyFont="1" applyFill="1" applyBorder="1" applyAlignment="1">
      <alignment horizontal="center" wrapText="1"/>
    </xf>
    <xf numFmtId="0" fontId="0" fillId="0" borderId="1" xfId="0" applyBorder="1" applyAlignment="1">
      <alignment wrapText="1"/>
    </xf>
    <xf numFmtId="0" fontId="0" fillId="2" borderId="1" xfId="0" applyFill="1" applyBorder="1" applyAlignment="1">
      <alignment horizontal="center"/>
    </xf>
    <xf numFmtId="0" fontId="19" fillId="0" borderId="0" xfId="0" applyFont="1"/>
    <xf numFmtId="0" fontId="2" fillId="0" borderId="0" xfId="0" applyFont="1" applyAlignment="1">
      <alignment wrapText="1"/>
    </xf>
    <xf numFmtId="0" fontId="27" fillId="2" borderId="0" xfId="0" applyFont="1" applyFill="1" applyAlignment="1">
      <alignment vertical="top" wrapText="1"/>
    </xf>
    <xf numFmtId="0" fontId="3" fillId="8" borderId="1" xfId="0" applyFont="1" applyFill="1" applyBorder="1"/>
    <xf numFmtId="0" fontId="20" fillId="0" borderId="1" xfId="0" applyFont="1" applyBorder="1" applyAlignment="1">
      <alignment horizontal="center"/>
    </xf>
    <xf numFmtId="8" fontId="20" fillId="0" borderId="1" xfId="0" applyNumberFormat="1" applyFont="1" applyBorder="1"/>
    <xf numFmtId="0" fontId="2" fillId="0" borderId="0" xfId="0" applyFont="1"/>
    <xf numFmtId="0" fontId="18" fillId="0" borderId="0" xfId="0" applyFont="1" applyAlignment="1">
      <alignment horizontal="center"/>
    </xf>
    <xf numFmtId="0" fontId="9" fillId="5" borderId="1" xfId="0" applyFont="1" applyFill="1" applyBorder="1" applyAlignment="1">
      <alignment horizontal="center"/>
    </xf>
    <xf numFmtId="0" fontId="9" fillId="5" borderId="16" xfId="0" applyFont="1" applyFill="1" applyBorder="1" applyAlignment="1">
      <alignment horizontal="center"/>
    </xf>
    <xf numFmtId="0" fontId="2" fillId="0" borderId="16" xfId="0" applyFont="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left" wrapText="1"/>
    </xf>
    <xf numFmtId="0" fontId="2" fillId="2" borderId="1" xfId="0" applyFont="1" applyFill="1" applyBorder="1"/>
    <xf numFmtId="0" fontId="2" fillId="0" borderId="21" xfId="0" applyFont="1" applyBorder="1"/>
    <xf numFmtId="0" fontId="2" fillId="2" borderId="1" xfId="0" applyFont="1" applyFill="1" applyBorder="1" applyAlignment="1">
      <alignment wrapText="1"/>
    </xf>
    <xf numFmtId="0" fontId="9" fillId="0" borderId="15" xfId="0" applyFont="1" applyBorder="1"/>
    <xf numFmtId="0" fontId="9" fillId="0" borderId="19" xfId="0" applyFont="1" applyBorder="1"/>
    <xf numFmtId="0" fontId="9" fillId="5" borderId="15" xfId="0" applyFont="1" applyFill="1" applyBorder="1" applyAlignment="1">
      <alignment horizontal="center"/>
    </xf>
    <xf numFmtId="0" fontId="9" fillId="5" borderId="19" xfId="0" applyFont="1" applyFill="1" applyBorder="1"/>
    <xf numFmtId="0" fontId="9" fillId="5" borderId="16" xfId="0" applyFont="1" applyFill="1" applyBorder="1"/>
    <xf numFmtId="0" fontId="3" fillId="5" borderId="1" xfId="0" applyFont="1" applyFill="1" applyBorder="1" applyAlignment="1">
      <alignment horizontal="center"/>
    </xf>
    <xf numFmtId="0" fontId="3" fillId="5" borderId="1" xfId="0" applyFont="1" applyFill="1" applyBorder="1" applyAlignment="1">
      <alignment horizontal="center" wrapText="1"/>
    </xf>
    <xf numFmtId="0" fontId="0" fillId="0" borderId="15" xfId="0" applyBorder="1"/>
    <xf numFmtId="0" fontId="9" fillId="5" borderId="1" xfId="0" applyFont="1" applyFill="1" applyBorder="1" applyAlignment="1">
      <alignment horizontal="center" wrapText="1"/>
    </xf>
    <xf numFmtId="0" fontId="9" fillId="5" borderId="15" xfId="0" applyFont="1" applyFill="1" applyBorder="1"/>
    <xf numFmtId="0" fontId="0" fillId="5" borderId="19" xfId="0" applyFill="1" applyBorder="1"/>
    <xf numFmtId="0" fontId="0" fillId="5" borderId="16" xfId="0" applyFill="1" applyBorder="1"/>
    <xf numFmtId="44" fontId="2" fillId="0" borderId="1" xfId="0" applyNumberFormat="1" applyFont="1" applyBorder="1" applyAlignment="1">
      <alignment horizontal="left"/>
    </xf>
    <xf numFmtId="0" fontId="2" fillId="0" borderId="15" xfId="0" applyFont="1" applyBorder="1" applyAlignment="1">
      <alignment wrapText="1"/>
    </xf>
    <xf numFmtId="44" fontId="2" fillId="2" borderId="1" xfId="0" applyNumberFormat="1" applyFont="1" applyFill="1" applyBorder="1" applyAlignment="1">
      <alignment horizontal="left"/>
    </xf>
    <xf numFmtId="0" fontId="2" fillId="0" borderId="15" xfId="0" applyFont="1" applyBorder="1" applyAlignment="1">
      <alignment horizontal="center" wrapText="1"/>
    </xf>
    <xf numFmtId="44" fontId="2" fillId="2" borderId="1" xfId="0" applyNumberFormat="1" applyFont="1" applyFill="1" applyBorder="1" applyAlignment="1">
      <alignment horizontal="left" wrapText="1"/>
    </xf>
    <xf numFmtId="0" fontId="2" fillId="0" borderId="15" xfId="0" applyFont="1" applyBorder="1" applyAlignment="1">
      <alignment horizontal="center"/>
    </xf>
    <xf numFmtId="0" fontId="3" fillId="2" borderId="1" xfId="0" applyFont="1" applyFill="1" applyBorder="1" applyAlignment="1">
      <alignment horizontal="center"/>
    </xf>
    <xf numFmtId="0" fontId="2" fillId="2" borderId="1" xfId="0" applyFont="1" applyFill="1" applyBorder="1" applyAlignment="1">
      <alignment horizontal="center"/>
    </xf>
    <xf numFmtId="0" fontId="2" fillId="2" borderId="1" xfId="0" applyFont="1" applyFill="1" applyBorder="1" applyAlignment="1">
      <alignment horizontal="center" wrapText="1"/>
    </xf>
    <xf numFmtId="0" fontId="9" fillId="2" borderId="1" xfId="0" applyFont="1" applyFill="1" applyBorder="1" applyAlignment="1">
      <alignment horizontal="center"/>
    </xf>
    <xf numFmtId="0" fontId="3" fillId="0" borderId="1" xfId="0" applyFont="1" applyBorder="1" applyAlignment="1">
      <alignment horizontal="center" wrapText="1"/>
    </xf>
    <xf numFmtId="0" fontId="9" fillId="2" borderId="0" xfId="0" applyFont="1" applyFill="1"/>
    <xf numFmtId="0" fontId="9" fillId="2" borderId="0" xfId="0" applyFont="1" applyFill="1" applyAlignment="1">
      <alignment horizontal="left"/>
    </xf>
    <xf numFmtId="0" fontId="0" fillId="0" borderId="0" xfId="0" applyAlignment="1">
      <alignment horizontal="left"/>
    </xf>
    <xf numFmtId="0" fontId="3" fillId="0" borderId="1" xfId="0" applyFont="1" applyBorder="1" applyAlignment="1">
      <alignment horizontal="center"/>
    </xf>
    <xf numFmtId="0" fontId="0" fillId="5" borderId="15" xfId="0" applyFill="1" applyBorder="1"/>
    <xf numFmtId="0" fontId="0" fillId="3" borderId="0" xfId="0" applyFill="1"/>
    <xf numFmtId="0" fontId="9" fillId="3" borderId="0" xfId="0" applyFont="1" applyFill="1"/>
    <xf numFmtId="0" fontId="2" fillId="0" borderId="0" xfId="0" applyFont="1" applyAlignment="1">
      <alignment horizontal="left" wrapText="1"/>
    </xf>
    <xf numFmtId="0" fontId="9" fillId="8" borderId="14" xfId="0" applyFont="1" applyFill="1" applyBorder="1" applyAlignment="1">
      <alignment horizontal="center"/>
    </xf>
    <xf numFmtId="0" fontId="2" fillId="3" borderId="1" xfId="0" applyFont="1" applyFill="1" applyBorder="1"/>
    <xf numFmtId="0" fontId="2" fillId="2" borderId="1" xfId="0" applyFont="1" applyFill="1" applyBorder="1" applyAlignment="1">
      <alignment horizontal="left"/>
    </xf>
    <xf numFmtId="0" fontId="2" fillId="0" borderId="1" xfId="0" applyFont="1" applyBorder="1" applyAlignment="1">
      <alignment horizontal="left"/>
    </xf>
    <xf numFmtId="0" fontId="2" fillId="8" borderId="1" xfId="0" applyFont="1" applyFill="1" applyBorder="1"/>
    <xf numFmtId="0" fontId="2" fillId="2" borderId="0" xfId="0" applyFont="1" applyFill="1"/>
    <xf numFmtId="0" fontId="2" fillId="0" borderId="0" xfId="0" applyFont="1" applyAlignment="1">
      <alignment horizontal="center"/>
    </xf>
    <xf numFmtId="0" fontId="2" fillId="0" borderId="0" xfId="0" applyFont="1" applyAlignment="1">
      <alignment horizontal="center" wrapText="1"/>
    </xf>
    <xf numFmtId="0" fontId="0" fillId="8" borderId="1" xfId="0" applyFill="1" applyBorder="1"/>
    <xf numFmtId="0" fontId="20" fillId="3" borderId="0" xfId="0" applyFont="1" applyFill="1"/>
    <xf numFmtId="0" fontId="19" fillId="3" borderId="0" xfId="0" applyFont="1" applyFill="1"/>
    <xf numFmtId="0" fontId="2" fillId="0" borderId="16" xfId="0" applyFont="1" applyBorder="1" applyAlignment="1">
      <alignment wrapText="1"/>
    </xf>
    <xf numFmtId="0" fontId="2" fillId="2" borderId="1" xfId="0" applyFont="1" applyFill="1" applyBorder="1" applyAlignment="1">
      <alignment horizontal="left" wrapText="1"/>
    </xf>
    <xf numFmtId="0" fontId="3" fillId="2" borderId="1" xfId="0" applyFont="1" applyFill="1" applyBorder="1"/>
    <xf numFmtId="0" fontId="14" fillId="5" borderId="20" xfId="0" applyFont="1" applyFill="1" applyBorder="1" applyAlignment="1">
      <alignment horizontal="center" wrapText="1"/>
    </xf>
    <xf numFmtId="0" fontId="14" fillId="5" borderId="21" xfId="0" applyFont="1" applyFill="1" applyBorder="1" applyAlignment="1">
      <alignment horizontal="center" wrapText="1"/>
    </xf>
    <xf numFmtId="0" fontId="28" fillId="0" borderId="1" xfId="0" applyFont="1" applyBorder="1" applyAlignment="1">
      <alignment horizontal="justify" vertical="top" wrapText="1"/>
    </xf>
    <xf numFmtId="0" fontId="28" fillId="0" borderId="1" xfId="0" applyFont="1" applyBorder="1" applyAlignment="1">
      <alignment horizontal="center" vertical="top" wrapText="1"/>
    </xf>
    <xf numFmtId="9" fontId="28" fillId="0" borderId="1" xfId="0" applyNumberFormat="1" applyFont="1" applyBorder="1" applyAlignment="1">
      <alignment horizontal="center" vertical="top" wrapText="1"/>
    </xf>
    <xf numFmtId="0" fontId="14" fillId="0" borderId="1" xfId="0" applyFont="1" applyBorder="1" applyAlignment="1">
      <alignment horizontal="justify" vertical="top" wrapText="1"/>
    </xf>
    <xf numFmtId="0" fontId="14" fillId="3" borderId="1" xfId="0" applyFont="1" applyFill="1" applyBorder="1" applyAlignment="1">
      <alignment horizontal="center" vertical="top" wrapText="1"/>
    </xf>
    <xf numFmtId="0" fontId="14" fillId="0" borderId="1" xfId="0" applyFont="1" applyBorder="1" applyAlignment="1">
      <alignment horizontal="center" vertical="top" wrapText="1"/>
    </xf>
    <xf numFmtId="0" fontId="9" fillId="4" borderId="1" xfId="0" applyFont="1" applyFill="1" applyBorder="1" applyAlignment="1">
      <alignment horizontal="center" vertical="top" wrapText="1"/>
    </xf>
    <xf numFmtId="0" fontId="9" fillId="5" borderId="20" xfId="0" applyFont="1" applyFill="1" applyBorder="1" applyAlignment="1">
      <alignment horizontal="center" wrapText="1"/>
    </xf>
    <xf numFmtId="0" fontId="9" fillId="5" borderId="21" xfId="0" applyFont="1" applyFill="1" applyBorder="1" applyAlignment="1">
      <alignment horizontal="center" wrapText="1"/>
    </xf>
    <xf numFmtId="0" fontId="0" fillId="0" borderId="1" xfId="0" applyBorder="1" applyAlignment="1">
      <alignment horizontal="justify" vertical="top" wrapText="1"/>
    </xf>
    <xf numFmtId="0" fontId="0" fillId="0" borderId="1" xfId="0" applyBorder="1" applyAlignment="1">
      <alignment horizontal="center" vertical="top" wrapText="1"/>
    </xf>
    <xf numFmtId="9" fontId="0" fillId="0" borderId="1" xfId="0" applyNumberFormat="1" applyBorder="1" applyAlignment="1">
      <alignment horizontal="center" vertical="top" wrapText="1"/>
    </xf>
    <xf numFmtId="0" fontId="9" fillId="0" borderId="1" xfId="0" applyFont="1" applyBorder="1" applyAlignment="1">
      <alignment horizontal="justify" vertical="top" wrapText="1"/>
    </xf>
    <xf numFmtId="0" fontId="0" fillId="3" borderId="1" xfId="0" applyFill="1" applyBorder="1" applyAlignment="1">
      <alignment horizontal="justify" vertical="top" wrapText="1"/>
    </xf>
    <xf numFmtId="9" fontId="0" fillId="3" borderId="1" xfId="0" applyNumberFormat="1" applyFill="1" applyBorder="1" applyAlignment="1">
      <alignment horizontal="center" vertical="top" wrapText="1"/>
    </xf>
    <xf numFmtId="0" fontId="0" fillId="3" borderId="1" xfId="0" applyFill="1" applyBorder="1" applyAlignment="1">
      <alignment horizontal="center" vertical="top" wrapText="1"/>
    </xf>
    <xf numFmtId="0" fontId="9" fillId="3" borderId="1" xfId="0" applyFont="1" applyFill="1" applyBorder="1" applyAlignment="1">
      <alignment horizontal="center" vertical="top" wrapText="1"/>
    </xf>
    <xf numFmtId="0" fontId="9" fillId="0" borderId="1" xfId="0" applyFont="1" applyBorder="1" applyAlignment="1">
      <alignment horizontal="center" vertical="top" wrapText="1"/>
    </xf>
    <xf numFmtId="0" fontId="9" fillId="3" borderId="21" xfId="0" applyFont="1" applyFill="1" applyBorder="1" applyAlignment="1">
      <alignment horizontal="center" wrapText="1"/>
    </xf>
    <xf numFmtId="0" fontId="28" fillId="0" borderId="1" xfId="0" applyFont="1" applyBorder="1" applyAlignment="1">
      <alignment horizontal="left" vertical="top" wrapText="1"/>
    </xf>
    <xf numFmtId="0" fontId="16" fillId="0" borderId="1" xfId="0" applyFont="1" applyBorder="1" applyAlignment="1">
      <alignment horizontal="center"/>
    </xf>
    <xf numFmtId="0" fontId="28" fillId="0" borderId="2" xfId="0" applyFont="1" applyBorder="1" applyAlignment="1">
      <alignment horizontal="center" vertical="top" wrapText="1"/>
    </xf>
    <xf numFmtId="0" fontId="28" fillId="0" borderId="7" xfId="0" applyFont="1" applyBorder="1" applyAlignment="1">
      <alignment horizontal="center" vertical="top" wrapText="1"/>
    </xf>
    <xf numFmtId="10" fontId="28" fillId="0" borderId="1" xfId="0" applyNumberFormat="1" applyFont="1" applyBorder="1" applyAlignment="1">
      <alignment horizontal="center" vertical="top" wrapText="1"/>
    </xf>
    <xf numFmtId="0" fontId="30" fillId="0" borderId="1" xfId="0" applyFont="1" applyBorder="1" applyAlignment="1">
      <alignment horizontal="justify" vertical="top" wrapText="1"/>
    </xf>
    <xf numFmtId="9" fontId="30" fillId="0" borderId="1" xfId="0" applyNumberFormat="1" applyFont="1" applyBorder="1" applyAlignment="1">
      <alignment horizontal="center" vertical="top" wrapText="1"/>
    </xf>
    <xf numFmtId="0" fontId="30" fillId="0" borderId="1" xfId="0" applyFont="1" applyBorder="1" applyAlignment="1">
      <alignment horizontal="center" vertical="top" wrapText="1"/>
    </xf>
    <xf numFmtId="0" fontId="30" fillId="0" borderId="7" xfId="0" applyFont="1" applyBorder="1" applyAlignment="1">
      <alignment horizontal="center" vertical="top" wrapText="1"/>
    </xf>
    <xf numFmtId="10" fontId="16" fillId="0" borderId="1" xfId="0" applyNumberFormat="1" applyFont="1" applyBorder="1" applyAlignment="1">
      <alignment horizontal="center"/>
    </xf>
    <xf numFmtId="0" fontId="31" fillId="0" borderId="1" xfId="0" applyFont="1" applyBorder="1" applyAlignment="1">
      <alignment horizontal="justify" vertical="top" wrapText="1"/>
    </xf>
    <xf numFmtId="9" fontId="17" fillId="0" borderId="1" xfId="0" applyNumberFormat="1" applyFont="1" applyBorder="1" applyAlignment="1">
      <alignment horizontal="center"/>
    </xf>
    <xf numFmtId="0" fontId="17" fillId="0" borderId="1" xfId="0" applyFont="1" applyBorder="1" applyAlignment="1">
      <alignment horizontal="center"/>
    </xf>
    <xf numFmtId="10" fontId="17" fillId="0" borderId="1" xfId="0" applyNumberFormat="1" applyFont="1" applyBorder="1" applyAlignment="1">
      <alignment horizontal="center"/>
    </xf>
    <xf numFmtId="0" fontId="14" fillId="5" borderId="15" xfId="0" applyFont="1" applyFill="1" applyBorder="1" applyAlignment="1">
      <alignment horizontal="center" wrapText="1"/>
    </xf>
    <xf numFmtId="0" fontId="14" fillId="5" borderId="0" xfId="0" applyFont="1" applyFill="1" applyAlignment="1">
      <alignment horizontal="center" wrapText="1"/>
    </xf>
    <xf numFmtId="0" fontId="28" fillId="0" borderId="14" xfId="0" applyFont="1" applyBorder="1" applyAlignment="1">
      <alignment horizontal="left" vertical="top" wrapText="1"/>
    </xf>
    <xf numFmtId="0" fontId="28" fillId="0" borderId="7" xfId="0" applyFont="1" applyBorder="1" applyAlignment="1">
      <alignment horizontal="justify" vertical="top" wrapText="1"/>
    </xf>
    <xf numFmtId="0" fontId="28" fillId="0" borderId="5" xfId="0" applyFont="1" applyBorder="1" applyAlignment="1">
      <alignment horizontal="center" vertical="top" wrapText="1"/>
    </xf>
    <xf numFmtId="0" fontId="28" fillId="0" borderId="3" xfId="0" applyFont="1" applyBorder="1" applyAlignment="1">
      <alignment horizontal="center" vertical="top" wrapText="1"/>
    </xf>
    <xf numFmtId="0" fontId="28" fillId="0" borderId="1" xfId="0" applyFont="1" applyBorder="1" applyAlignment="1">
      <alignment horizontal="center"/>
    </xf>
    <xf numFmtId="0" fontId="28" fillId="0" borderId="4" xfId="0" applyFont="1" applyBorder="1" applyAlignment="1">
      <alignment horizontal="center" vertical="top" wrapText="1"/>
    </xf>
    <xf numFmtId="0" fontId="28" fillId="0" borderId="14" xfId="0" applyFont="1" applyBorder="1" applyAlignment="1">
      <alignment horizontal="center"/>
    </xf>
    <xf numFmtId="9" fontId="28" fillId="0" borderId="7" xfId="0" applyNumberFormat="1" applyFont="1" applyBorder="1" applyAlignment="1">
      <alignment horizontal="center" vertical="top" wrapText="1"/>
    </xf>
    <xf numFmtId="9" fontId="28" fillId="0" borderId="7" xfId="0" applyNumberFormat="1" applyFont="1" applyBorder="1" applyAlignment="1">
      <alignment vertical="top" wrapText="1"/>
    </xf>
    <xf numFmtId="10" fontId="28" fillId="0" borderId="7" xfId="0" applyNumberFormat="1" applyFont="1" applyBorder="1" applyAlignment="1">
      <alignment horizontal="center" vertical="top" wrapText="1"/>
    </xf>
    <xf numFmtId="0" fontId="28" fillId="0" borderId="4" xfId="0" applyFont="1" applyBorder="1" applyAlignment="1">
      <alignment vertical="top" wrapText="1"/>
    </xf>
    <xf numFmtId="0" fontId="30" fillId="0" borderId="7" xfId="0" applyFont="1" applyBorder="1" applyAlignment="1">
      <alignment horizontal="justify" vertical="top" wrapText="1"/>
    </xf>
    <xf numFmtId="0" fontId="30" fillId="3" borderId="1" xfId="0" applyFont="1" applyFill="1" applyBorder="1" applyAlignment="1">
      <alignment horizontal="justify" vertical="top" wrapText="1"/>
    </xf>
    <xf numFmtId="0" fontId="30" fillId="3" borderId="7" xfId="0" applyFont="1" applyFill="1" applyBorder="1" applyAlignment="1">
      <alignment horizontal="justify" vertical="top" wrapText="1"/>
    </xf>
    <xf numFmtId="9" fontId="30" fillId="3" borderId="7" xfId="0" applyNumberFormat="1" applyFont="1" applyFill="1" applyBorder="1" applyAlignment="1">
      <alignment horizontal="center" vertical="top" wrapText="1"/>
    </xf>
    <xf numFmtId="0" fontId="30" fillId="3" borderId="5" xfId="0" applyFont="1" applyFill="1" applyBorder="1" applyAlignment="1">
      <alignment horizontal="center" vertical="top" wrapText="1"/>
    </xf>
    <xf numFmtId="0" fontId="30" fillId="0" borderId="4" xfId="0" applyFont="1" applyBorder="1" applyAlignment="1">
      <alignment horizontal="center" vertical="top" wrapText="1"/>
    </xf>
    <xf numFmtId="0" fontId="14" fillId="3" borderId="21" xfId="0" applyFont="1" applyFill="1" applyBorder="1" applyAlignment="1">
      <alignment horizontal="center"/>
    </xf>
    <xf numFmtId="0" fontId="14" fillId="3" borderId="1" xfId="0" applyFont="1" applyFill="1" applyBorder="1" applyAlignment="1">
      <alignment horizontal="center"/>
    </xf>
    <xf numFmtId="0" fontId="30" fillId="3" borderId="2" xfId="0" applyFont="1" applyFill="1" applyBorder="1" applyAlignment="1">
      <alignment horizontal="justify" vertical="top" wrapText="1"/>
    </xf>
    <xf numFmtId="0" fontId="28" fillId="3" borderId="2" xfId="0" applyFont="1" applyFill="1" applyBorder="1" applyAlignment="1">
      <alignment horizontal="center" vertical="top" wrapText="1"/>
    </xf>
    <xf numFmtId="0" fontId="28" fillId="3" borderId="6" xfId="0" applyFont="1" applyFill="1" applyBorder="1" applyAlignment="1">
      <alignment horizontal="center" vertical="top" wrapText="1"/>
    </xf>
    <xf numFmtId="0" fontId="28" fillId="3" borderId="7" xfId="0" applyFont="1" applyFill="1" applyBorder="1" applyAlignment="1">
      <alignment horizontal="center" vertical="top" wrapText="1"/>
    </xf>
    <xf numFmtId="0" fontId="28" fillId="3" borderId="5" xfId="0" applyFont="1" applyFill="1" applyBorder="1" applyAlignment="1">
      <alignment horizontal="center" vertical="top" wrapText="1"/>
    </xf>
    <xf numFmtId="0" fontId="28" fillId="3" borderId="1" xfId="0" applyFont="1" applyFill="1" applyBorder="1" applyAlignment="1">
      <alignment horizontal="center"/>
    </xf>
    <xf numFmtId="0" fontId="28" fillId="0" borderId="14" xfId="0" applyFont="1" applyBorder="1" applyAlignment="1">
      <alignment horizontal="center" vertical="top" wrapText="1"/>
    </xf>
    <xf numFmtId="9" fontId="30" fillId="0" borderId="7" xfId="0" applyNumberFormat="1" applyFont="1" applyBorder="1" applyAlignment="1">
      <alignment horizontal="center" vertical="top" wrapText="1"/>
    </xf>
    <xf numFmtId="0" fontId="30" fillId="0" borderId="5" xfId="0" applyFont="1" applyBorder="1" applyAlignment="1">
      <alignment horizontal="center" vertical="top" wrapText="1"/>
    </xf>
    <xf numFmtId="0" fontId="13" fillId="0" borderId="15" xfId="0" applyFont="1" applyBorder="1" applyAlignment="1">
      <alignment horizontal="center"/>
    </xf>
    <xf numFmtId="0" fontId="13" fillId="0" borderId="1" xfId="0" applyFont="1" applyBorder="1" applyAlignment="1">
      <alignment horizontal="center"/>
    </xf>
    <xf numFmtId="0" fontId="9" fillId="0" borderId="21" xfId="0" applyFont="1" applyBorder="1" applyAlignment="1">
      <alignment horizontal="center"/>
    </xf>
    <xf numFmtId="0" fontId="3" fillId="0" borderId="1" xfId="0" applyFont="1" applyBorder="1"/>
    <xf numFmtId="10" fontId="3" fillId="0" borderId="15" xfId="0" applyNumberFormat="1" applyFont="1" applyBorder="1" applyAlignment="1">
      <alignment horizontal="center"/>
    </xf>
    <xf numFmtId="9" fontId="3" fillId="0" borderId="1" xfId="0" applyNumberFormat="1" applyFont="1" applyBorder="1" applyAlignment="1">
      <alignment horizontal="center"/>
    </xf>
    <xf numFmtId="10" fontId="3" fillId="0" borderId="1" xfId="0" applyNumberFormat="1" applyFont="1" applyBorder="1" applyAlignment="1">
      <alignment horizontal="center"/>
    </xf>
    <xf numFmtId="10" fontId="16" fillId="0" borderId="15" xfId="0" applyNumberFormat="1" applyFont="1" applyBorder="1"/>
    <xf numFmtId="3" fontId="16" fillId="0" borderId="15" xfId="0" applyNumberFormat="1" applyFont="1" applyBorder="1"/>
    <xf numFmtId="0" fontId="16" fillId="0" borderId="15" xfId="0" applyFont="1" applyBorder="1"/>
    <xf numFmtId="0" fontId="32" fillId="0" borderId="0" xfId="0" applyFont="1" applyAlignment="1">
      <alignment horizontal="left" readingOrder="1"/>
    </xf>
    <xf numFmtId="0" fontId="9" fillId="3" borderId="1" xfId="0" applyFont="1" applyFill="1" applyBorder="1"/>
    <xf numFmtId="0" fontId="3" fillId="3" borderId="1" xfId="0" applyFont="1" applyFill="1" applyBorder="1" applyAlignment="1">
      <alignment horizontal="center"/>
    </xf>
    <xf numFmtId="0" fontId="0" fillId="3" borderId="1" xfId="0" applyFill="1" applyBorder="1"/>
    <xf numFmtId="0" fontId="3" fillId="3" borderId="1" xfId="0" applyFont="1" applyFill="1" applyBorder="1"/>
    <xf numFmtId="0" fontId="9" fillId="3" borderId="1" xfId="0" applyFont="1" applyFill="1" applyBorder="1" applyAlignment="1">
      <alignment horizontal="center"/>
    </xf>
    <xf numFmtId="0" fontId="2" fillId="3" borderId="1" xfId="0" applyFont="1" applyFill="1" applyBorder="1" applyAlignment="1">
      <alignment horizontal="center"/>
    </xf>
    <xf numFmtId="0" fontId="33" fillId="0" borderId="0" xfId="0" applyFont="1"/>
    <xf numFmtId="164" fontId="0" fillId="0" borderId="1" xfId="0" applyNumberFormat="1" applyBorder="1"/>
    <xf numFmtId="0" fontId="10" fillId="0" borderId="0" xfId="0" applyFont="1" applyAlignment="1">
      <alignment horizontal="center"/>
    </xf>
    <xf numFmtId="0" fontId="17" fillId="7" borderId="1" xfId="0" applyFont="1" applyFill="1" applyBorder="1"/>
    <xf numFmtId="0" fontId="17" fillId="7" borderId="15" xfId="0" applyFont="1" applyFill="1" applyBorder="1"/>
    <xf numFmtId="0" fontId="34" fillId="7" borderId="1" xfId="0" applyFont="1" applyFill="1" applyBorder="1"/>
    <xf numFmtId="3" fontId="16" fillId="2" borderId="1" xfId="0" applyNumberFormat="1" applyFont="1" applyFill="1" applyBorder="1"/>
    <xf numFmtId="0" fontId="16" fillId="2" borderId="1" xfId="0" applyFont="1" applyFill="1" applyBorder="1"/>
    <xf numFmtId="164" fontId="0" fillId="0" borderId="1" xfId="0" applyNumberFormat="1" applyBorder="1" applyAlignment="1">
      <alignment horizontal="right"/>
    </xf>
    <xf numFmtId="0" fontId="12" fillId="5" borderId="1" xfId="0" applyFont="1" applyFill="1" applyBorder="1" applyAlignment="1">
      <alignment horizontal="center" wrapText="1"/>
    </xf>
    <xf numFmtId="0" fontId="9" fillId="10" borderId="0" xfId="0" applyFont="1" applyFill="1"/>
    <xf numFmtId="10" fontId="16" fillId="2" borderId="1" xfId="0" applyNumberFormat="1" applyFont="1" applyFill="1" applyBorder="1"/>
    <xf numFmtId="0" fontId="19" fillId="0" borderId="1" xfId="0" applyFont="1" applyBorder="1" applyAlignment="1">
      <alignment horizontal="center"/>
    </xf>
    <xf numFmtId="0" fontId="37" fillId="2" borderId="1" xfId="0" applyFont="1" applyFill="1" applyBorder="1" applyAlignment="1">
      <alignment vertical="top" wrapText="1"/>
    </xf>
    <xf numFmtId="0" fontId="3" fillId="2" borderId="1" xfId="0" applyFont="1" applyFill="1" applyBorder="1" applyAlignment="1">
      <alignment vertical="top" wrapText="1"/>
    </xf>
    <xf numFmtId="8" fontId="3" fillId="0" borderId="1" xfId="0" applyNumberFormat="1" applyFont="1" applyBorder="1" applyAlignment="1">
      <alignment horizontal="center" vertical="top" wrapText="1"/>
    </xf>
    <xf numFmtId="0" fontId="3" fillId="0" borderId="1" xfId="0" applyFont="1" applyBorder="1" applyAlignment="1">
      <alignment horizontal="center" vertical="top" wrapText="1"/>
    </xf>
    <xf numFmtId="8" fontId="9" fillId="0" borderId="1" xfId="0" applyNumberFormat="1" applyFont="1" applyBorder="1"/>
    <xf numFmtId="0" fontId="9" fillId="2" borderId="1" xfId="0" applyFont="1" applyFill="1" applyBorder="1" applyAlignment="1">
      <alignment vertical="top" wrapText="1"/>
    </xf>
    <xf numFmtId="8" fontId="38" fillId="0" borderId="1" xfId="0" applyNumberFormat="1" applyFont="1" applyBorder="1" applyAlignment="1">
      <alignment horizontal="center" vertical="top" wrapText="1"/>
    </xf>
    <xf numFmtId="0" fontId="38" fillId="0" borderId="1" xfId="0" applyFont="1" applyBorder="1" applyAlignment="1">
      <alignment horizontal="center" vertical="top" wrapText="1"/>
    </xf>
    <xf numFmtId="0" fontId="9" fillId="9" borderId="1" xfId="0" applyFont="1" applyFill="1" applyBorder="1" applyAlignment="1">
      <alignment horizontal="center"/>
    </xf>
    <xf numFmtId="0" fontId="9" fillId="0" borderId="0" xfId="0" applyFont="1" applyAlignment="1">
      <alignment horizontal="center"/>
    </xf>
    <xf numFmtId="0" fontId="9" fillId="8" borderId="15" xfId="0" applyFont="1" applyFill="1" applyBorder="1" applyAlignment="1">
      <alignment horizontal="center"/>
    </xf>
    <xf numFmtId="0" fontId="0" fillId="2" borderId="0" xfId="0" applyFill="1" applyAlignment="1">
      <alignment vertical="top" wrapText="1"/>
    </xf>
    <xf numFmtId="0" fontId="0" fillId="2" borderId="1" xfId="0" applyFill="1" applyBorder="1"/>
    <xf numFmtId="8" fontId="0" fillId="12" borderId="0" xfId="0" applyNumberFormat="1" applyFill="1"/>
    <xf numFmtId="0" fontId="0" fillId="12" borderId="0" xfId="0" applyFill="1"/>
    <xf numFmtId="0" fontId="9" fillId="12" borderId="0" xfId="0" applyFont="1" applyFill="1"/>
    <xf numFmtId="0" fontId="21" fillId="12" borderId="0" xfId="0" applyFont="1" applyFill="1" applyAlignment="1">
      <alignment wrapText="1"/>
    </xf>
    <xf numFmtId="0" fontId="6" fillId="0" borderId="14" xfId="0" applyFont="1" applyBorder="1" applyAlignment="1">
      <alignment horizontal="center"/>
    </xf>
    <xf numFmtId="0" fontId="7" fillId="0" borderId="0" xfId="0" applyFont="1" applyAlignment="1">
      <alignment horizontal="center"/>
    </xf>
    <xf numFmtId="0" fontId="20" fillId="0" borderId="23" xfId="0" applyFont="1" applyBorder="1" applyAlignment="1">
      <alignment horizontal="left" vertical="center"/>
    </xf>
    <xf numFmtId="0" fontId="20" fillId="0" borderId="24" xfId="0" applyFont="1" applyBorder="1" applyAlignment="1">
      <alignment horizontal="left" vertical="center"/>
    </xf>
    <xf numFmtId="0" fontId="20" fillId="0" borderId="24" xfId="0" applyFont="1" applyBorder="1" applyAlignment="1">
      <alignment horizontal="left"/>
    </xf>
    <xf numFmtId="164" fontId="0" fillId="0" borderId="1" xfId="0" applyNumberFormat="1" applyBorder="1" applyAlignment="1">
      <alignment wrapText="1"/>
    </xf>
    <xf numFmtId="164" fontId="20" fillId="0" borderId="1" xfId="0" applyNumberFormat="1" applyFont="1" applyBorder="1" applyAlignment="1">
      <alignment wrapText="1"/>
    </xf>
    <xf numFmtId="0" fontId="22" fillId="0" borderId="25" xfId="0" applyFont="1" applyBorder="1"/>
    <xf numFmtId="0" fontId="22" fillId="0" borderId="26" xfId="0" applyFont="1" applyBorder="1"/>
    <xf numFmtId="10" fontId="23" fillId="0" borderId="26" xfId="0" applyNumberFormat="1" applyFont="1" applyBorder="1" applyAlignment="1">
      <alignment horizontal="center"/>
    </xf>
    <xf numFmtId="0" fontId="23" fillId="0" borderId="26" xfId="0" applyFont="1" applyBorder="1"/>
    <xf numFmtId="0" fontId="0" fillId="3" borderId="15" xfId="0" applyFill="1" applyBorder="1"/>
    <xf numFmtId="0" fontId="0" fillId="3" borderId="19" xfId="0" applyFill="1" applyBorder="1"/>
    <xf numFmtId="0" fontId="9" fillId="3" borderId="16" xfId="0" applyFont="1" applyFill="1" applyBorder="1" applyAlignment="1">
      <alignment horizontal="center"/>
    </xf>
    <xf numFmtId="0" fontId="0" fillId="3" borderId="16" xfId="0" applyFill="1" applyBorder="1" applyAlignment="1">
      <alignment horizontal="center"/>
    </xf>
    <xf numFmtId="0" fontId="0" fillId="3" borderId="1" xfId="0" applyFill="1" applyBorder="1" applyAlignment="1">
      <alignment horizontal="center"/>
    </xf>
    <xf numFmtId="0" fontId="9" fillId="8" borderId="22" xfId="0" applyFont="1" applyFill="1" applyBorder="1" applyAlignment="1">
      <alignment horizontal="center"/>
    </xf>
    <xf numFmtId="0" fontId="5" fillId="2" borderId="1" xfId="0" applyFont="1" applyFill="1" applyBorder="1" applyAlignment="1">
      <alignment horizontal="center"/>
    </xf>
    <xf numFmtId="164" fontId="6" fillId="11" borderId="1" xfId="0" applyNumberFormat="1" applyFont="1" applyFill="1" applyBorder="1" applyAlignment="1">
      <alignment horizontal="center"/>
    </xf>
    <xf numFmtId="0" fontId="6" fillId="11" borderId="1" xfId="0" applyFont="1" applyFill="1" applyBorder="1" applyAlignment="1">
      <alignment horizontal="center"/>
    </xf>
    <xf numFmtId="0" fontId="6" fillId="11" borderId="1" xfId="0" applyFont="1" applyFill="1" applyBorder="1"/>
    <xf numFmtId="0" fontId="6" fillId="11" borderId="0" xfId="0" applyFont="1" applyFill="1" applyAlignment="1">
      <alignment horizontal="center"/>
    </xf>
    <xf numFmtId="164" fontId="6" fillId="11" borderId="0" xfId="0" applyNumberFormat="1" applyFont="1" applyFill="1" applyAlignment="1">
      <alignment horizontal="center"/>
    </xf>
    <xf numFmtId="0" fontId="5" fillId="11" borderId="27" xfId="0" applyFont="1" applyFill="1" applyBorder="1"/>
    <xf numFmtId="0" fontId="5" fillId="11" borderId="30" xfId="0" applyFont="1" applyFill="1" applyBorder="1"/>
    <xf numFmtId="0" fontId="0" fillId="11" borderId="1" xfId="0" applyFill="1" applyBorder="1" applyAlignment="1">
      <alignment horizontal="center"/>
    </xf>
    <xf numFmtId="0" fontId="0" fillId="11" borderId="1" xfId="0" applyFill="1" applyBorder="1"/>
    <xf numFmtId="0" fontId="39" fillId="0" borderId="0" xfId="0" applyFont="1"/>
    <xf numFmtId="164" fontId="0" fillId="0" borderId="1" xfId="2" applyNumberFormat="1" applyFont="1" applyBorder="1"/>
    <xf numFmtId="0" fontId="40" fillId="0" borderId="0" xfId="3" applyFont="1"/>
    <xf numFmtId="0" fontId="40" fillId="11" borderId="1" xfId="3" applyFont="1" applyFill="1" applyBorder="1" applyAlignment="1">
      <alignment horizontal="center" vertical="center" wrapText="1"/>
    </xf>
    <xf numFmtId="0" fontId="40" fillId="11" borderId="1" xfId="3" applyFont="1" applyFill="1" applyBorder="1" applyAlignment="1">
      <alignment horizontal="center" wrapText="1"/>
    </xf>
    <xf numFmtId="0" fontId="40" fillId="11" borderId="1" xfId="3" applyFont="1" applyFill="1" applyBorder="1" applyAlignment="1">
      <alignment vertical="center" wrapText="1"/>
    </xf>
    <xf numFmtId="44" fontId="42" fillId="0" borderId="0" xfId="3" applyNumberFormat="1" applyFont="1" applyAlignment="1">
      <alignment horizontal="center" vertical="center" wrapText="1"/>
    </xf>
    <xf numFmtId="0" fontId="36" fillId="0" borderId="0" xfId="3" applyFont="1" applyAlignment="1">
      <alignment horizontal="center" vertical="center" wrapText="1"/>
    </xf>
    <xf numFmtId="0" fontId="36" fillId="0" borderId="0" xfId="3" applyFont="1" applyAlignment="1">
      <alignment horizontal="center"/>
    </xf>
    <xf numFmtId="0" fontId="44" fillId="0" borderId="0" xfId="4" applyFont="1"/>
    <xf numFmtId="0" fontId="35" fillId="0" borderId="0" xfId="3"/>
    <xf numFmtId="0" fontId="46" fillId="11" borderId="1" xfId="5" applyFont="1" applyFill="1" applyBorder="1" applyAlignment="1">
      <alignment vertical="center" wrapText="1"/>
    </xf>
    <xf numFmtId="0" fontId="40" fillId="11" borderId="14" xfId="3" applyFont="1" applyFill="1" applyBorder="1" applyAlignment="1">
      <alignment vertical="center" wrapText="1"/>
    </xf>
    <xf numFmtId="0" fontId="40" fillId="11" borderId="14" xfId="3" applyFont="1" applyFill="1" applyBorder="1" applyAlignment="1">
      <alignment horizontal="center" vertical="center" wrapText="1"/>
    </xf>
    <xf numFmtId="10" fontId="40" fillId="11" borderId="1" xfId="6" applyNumberFormat="1" applyFont="1" applyFill="1" applyBorder="1" applyAlignment="1">
      <alignment horizontal="center" vertical="center" wrapText="1"/>
    </xf>
    <xf numFmtId="9" fontId="40" fillId="11" borderId="14" xfId="3" applyNumberFormat="1" applyFont="1" applyFill="1" applyBorder="1" applyAlignment="1">
      <alignment vertical="center" wrapText="1"/>
    </xf>
    <xf numFmtId="9" fontId="40" fillId="11" borderId="1" xfId="3" applyNumberFormat="1" applyFont="1" applyFill="1" applyBorder="1" applyAlignment="1">
      <alignment vertical="center" wrapText="1"/>
    </xf>
    <xf numFmtId="0" fontId="47" fillId="0" borderId="0" xfId="4" applyFont="1" applyAlignment="1">
      <alignment horizontal="center"/>
    </xf>
    <xf numFmtId="10" fontId="48" fillId="0" borderId="0" xfId="6" applyNumberFormat="1" applyFont="1" applyFill="1" applyAlignment="1">
      <alignment horizontal="center" vertical="center" wrapText="1"/>
    </xf>
    <xf numFmtId="0" fontId="41" fillId="0" borderId="1" xfId="3" applyFont="1" applyBorder="1"/>
    <xf numFmtId="0" fontId="4" fillId="2" borderId="1" xfId="3" applyFont="1" applyFill="1" applyBorder="1"/>
    <xf numFmtId="0" fontId="41" fillId="2" borderId="1" xfId="3" applyFont="1" applyFill="1" applyBorder="1" applyAlignment="1">
      <alignment horizontal="center" wrapText="1"/>
    </xf>
    <xf numFmtId="0" fontId="4" fillId="3" borderId="1" xfId="3" applyFont="1" applyFill="1" applyBorder="1" applyAlignment="1">
      <alignment horizontal="center"/>
    </xf>
    <xf numFmtId="164" fontId="2" fillId="0" borderId="1" xfId="3" applyNumberFormat="1" applyFont="1" applyBorder="1"/>
    <xf numFmtId="43" fontId="40" fillId="13" borderId="1" xfId="7" applyFont="1" applyFill="1" applyBorder="1" applyAlignment="1">
      <alignment vertical="center"/>
    </xf>
    <xf numFmtId="43" fontId="41" fillId="13" borderId="1" xfId="7" applyFont="1" applyFill="1" applyBorder="1" applyAlignment="1">
      <alignment horizontal="right" vertical="center" wrapText="1"/>
    </xf>
    <xf numFmtId="43" fontId="40" fillId="13" borderId="1" xfId="7" applyFont="1" applyFill="1" applyBorder="1" applyAlignment="1">
      <alignment horizontal="right" vertical="center" wrapText="1"/>
    </xf>
    <xf numFmtId="43" fontId="41" fillId="13" borderId="1" xfId="4" applyNumberFormat="1" applyFont="1" applyFill="1" applyBorder="1" applyAlignment="1">
      <alignment horizontal="right" vertical="center" wrapText="1"/>
    </xf>
    <xf numFmtId="43" fontId="49" fillId="13" borderId="0" xfId="4" applyNumberFormat="1" applyFont="1" applyFill="1" applyAlignment="1">
      <alignment vertical="center"/>
    </xf>
    <xf numFmtId="43" fontId="48" fillId="13" borderId="0" xfId="4" applyNumberFormat="1" applyFont="1" applyFill="1" applyAlignment="1">
      <alignment vertical="center" wrapText="1"/>
    </xf>
    <xf numFmtId="43" fontId="48" fillId="13" borderId="0" xfId="3" applyNumberFormat="1" applyFont="1" applyFill="1" applyAlignment="1">
      <alignment vertical="center" wrapText="1"/>
    </xf>
    <xf numFmtId="0" fontId="50" fillId="13" borderId="0" xfId="4" applyFont="1" applyFill="1"/>
    <xf numFmtId="43" fontId="48" fillId="13" borderId="0" xfId="4" applyNumberFormat="1" applyFont="1" applyFill="1" applyAlignment="1">
      <alignment vertical="center"/>
    </xf>
    <xf numFmtId="0" fontId="41" fillId="2" borderId="1" xfId="3" applyFont="1" applyFill="1" applyBorder="1" applyAlignment="1">
      <alignment horizontal="center" vertical="center" wrapText="1"/>
    </xf>
    <xf numFmtId="8" fontId="41" fillId="0" borderId="1" xfId="3" applyNumberFormat="1" applyFont="1" applyBorder="1"/>
    <xf numFmtId="0" fontId="48" fillId="13" borderId="0" xfId="4" applyFont="1" applyFill="1" applyAlignment="1">
      <alignment vertical="center"/>
    </xf>
    <xf numFmtId="164" fontId="2" fillId="0" borderId="1" xfId="3" applyNumberFormat="1" applyFont="1" applyBorder="1" applyAlignment="1">
      <alignment horizontal="right"/>
    </xf>
    <xf numFmtId="164" fontId="41" fillId="0" borderId="1" xfId="3" applyNumberFormat="1" applyFont="1" applyBorder="1"/>
    <xf numFmtId="0" fontId="2" fillId="2" borderId="1" xfId="3" applyFont="1" applyFill="1" applyBorder="1" applyAlignment="1">
      <alignment horizontal="left"/>
    </xf>
    <xf numFmtId="0" fontId="2" fillId="3" borderId="1" xfId="3" applyFont="1" applyFill="1" applyBorder="1" applyAlignment="1">
      <alignment horizontal="center"/>
    </xf>
    <xf numFmtId="0" fontId="2" fillId="2" borderId="1" xfId="3" applyFont="1" applyFill="1" applyBorder="1"/>
    <xf numFmtId="0" fontId="2" fillId="0" borderId="1" xfId="3" applyFont="1" applyBorder="1"/>
    <xf numFmtId="0" fontId="2" fillId="2" borderId="1" xfId="3" applyFont="1" applyFill="1" applyBorder="1" applyAlignment="1">
      <alignment wrapText="1"/>
    </xf>
    <xf numFmtId="164" fontId="41" fillId="0" borderId="1" xfId="3" applyNumberFormat="1" applyFont="1" applyBorder="1" applyAlignment="1">
      <alignment horizontal="right"/>
    </xf>
    <xf numFmtId="164" fontId="2" fillId="0" borderId="1" xfId="9" applyNumberFormat="1" applyFont="1" applyBorder="1"/>
    <xf numFmtId="0" fontId="51" fillId="0" borderId="1" xfId="3" applyFont="1" applyBorder="1"/>
    <xf numFmtId="0" fontId="52" fillId="0" borderId="1" xfId="3" applyFont="1" applyBorder="1" applyAlignment="1">
      <alignment vertical="center" wrapText="1"/>
    </xf>
    <xf numFmtId="0" fontId="52" fillId="0" borderId="1" xfId="3" applyFont="1" applyBorder="1" applyAlignment="1">
      <alignment horizontal="center" wrapText="1"/>
    </xf>
    <xf numFmtId="0" fontId="52" fillId="0" borderId="1" xfId="3" applyFont="1" applyBorder="1" applyAlignment="1">
      <alignment horizontal="center" vertical="center" wrapText="1"/>
    </xf>
    <xf numFmtId="43" fontId="52" fillId="0" borderId="1" xfId="7" applyFont="1" applyBorder="1" applyAlignment="1">
      <alignment vertical="center" wrapText="1"/>
    </xf>
    <xf numFmtId="43" fontId="52" fillId="0" borderId="1" xfId="3" applyNumberFormat="1" applyFont="1" applyBorder="1" applyAlignment="1">
      <alignment vertical="center" wrapText="1"/>
    </xf>
    <xf numFmtId="0" fontId="49" fillId="0" borderId="0" xfId="3" applyFont="1" applyAlignment="1">
      <alignment vertical="center" wrapText="1"/>
    </xf>
    <xf numFmtId="0" fontId="47" fillId="0" borderId="0" xfId="4" applyFont="1"/>
    <xf numFmtId="0" fontId="53" fillId="0" borderId="0" xfId="3" applyFont="1"/>
    <xf numFmtId="0" fontId="41" fillId="0" borderId="0" xfId="3" applyFont="1"/>
    <xf numFmtId="0" fontId="42" fillId="0" borderId="0" xfId="3" applyFont="1"/>
    <xf numFmtId="0" fontId="36" fillId="0" borderId="0" xfId="3" applyFont="1"/>
    <xf numFmtId="0" fontId="50" fillId="0" borderId="0" xfId="4" applyFont="1"/>
    <xf numFmtId="43" fontId="50" fillId="0" borderId="0" xfId="4" applyNumberFormat="1" applyFont="1"/>
    <xf numFmtId="0" fontId="43" fillId="0" borderId="0" xfId="4"/>
    <xf numFmtId="0" fontId="55" fillId="0" borderId="0" xfId="4" applyFont="1"/>
    <xf numFmtId="0" fontId="41" fillId="0" borderId="0" xfId="3" applyFont="1" applyAlignment="1">
      <alignment horizontal="center"/>
    </xf>
    <xf numFmtId="0" fontId="35" fillId="0" borderId="0" xfId="3" applyAlignment="1">
      <alignment horizontal="center"/>
    </xf>
    <xf numFmtId="0" fontId="16" fillId="0" borderId="1" xfId="3" applyFont="1" applyBorder="1"/>
    <xf numFmtId="0" fontId="3" fillId="0" borderId="1" xfId="3" applyFont="1" applyBorder="1" applyAlignment="1">
      <alignment horizontal="center"/>
    </xf>
    <xf numFmtId="0" fontId="3" fillId="3" borderId="1" xfId="3" applyFont="1" applyFill="1" applyBorder="1" applyAlignment="1">
      <alignment horizontal="center"/>
    </xf>
    <xf numFmtId="0" fontId="3" fillId="0" borderId="1" xfId="3" applyFont="1" applyBorder="1"/>
    <xf numFmtId="0" fontId="2" fillId="0" borderId="1" xfId="3" applyFont="1" applyBorder="1" applyAlignment="1">
      <alignment horizontal="center"/>
    </xf>
    <xf numFmtId="2" fontId="2" fillId="0" borderId="1" xfId="9" applyNumberFormat="1" applyFont="1" applyBorder="1"/>
    <xf numFmtId="0" fontId="37" fillId="2" borderId="1" xfId="3" applyFont="1" applyFill="1" applyBorder="1"/>
    <xf numFmtId="0" fontId="2" fillId="2" borderId="1" xfId="3" applyFont="1" applyFill="1" applyBorder="1" applyAlignment="1">
      <alignment horizontal="center"/>
    </xf>
    <xf numFmtId="0" fontId="37" fillId="3" borderId="1" xfId="3" applyFont="1" applyFill="1" applyBorder="1"/>
    <xf numFmtId="42" fontId="3" fillId="0" borderId="1" xfId="9" applyFont="1" applyBorder="1"/>
    <xf numFmtId="0" fontId="40" fillId="0" borderId="1" xfId="3" applyFont="1" applyBorder="1" applyAlignment="1">
      <alignment horizontal="center"/>
    </xf>
    <xf numFmtId="0" fontId="40" fillId="0" borderId="1" xfId="3" applyFont="1" applyBorder="1"/>
    <xf numFmtId="43" fontId="40" fillId="0" borderId="1" xfId="3" applyNumberFormat="1" applyFont="1" applyBorder="1"/>
    <xf numFmtId="43" fontId="40" fillId="0" borderId="1" xfId="7" applyFont="1" applyFill="1" applyBorder="1"/>
    <xf numFmtId="0" fontId="41" fillId="11" borderId="1" xfId="3" applyFont="1" applyFill="1" applyBorder="1"/>
    <xf numFmtId="44" fontId="40" fillId="11" borderId="1" xfId="3" applyNumberFormat="1" applyFont="1" applyFill="1" applyBorder="1" applyAlignment="1">
      <alignment horizontal="center" vertical="center" wrapText="1"/>
    </xf>
    <xf numFmtId="44" fontId="40" fillId="11" borderId="1" xfId="3" applyNumberFormat="1" applyFont="1" applyFill="1" applyBorder="1" applyAlignment="1">
      <alignment horizontal="center" wrapText="1"/>
    </xf>
    <xf numFmtId="0" fontId="40" fillId="11" borderId="1" xfId="3" applyFont="1" applyFill="1" applyBorder="1" applyAlignment="1">
      <alignment horizontal="center"/>
    </xf>
    <xf numFmtId="0" fontId="40" fillId="11" borderId="1" xfId="3" applyFont="1" applyFill="1" applyBorder="1"/>
    <xf numFmtId="43" fontId="40" fillId="11" borderId="1" xfId="3" applyNumberFormat="1" applyFont="1" applyFill="1" applyBorder="1"/>
    <xf numFmtId="0" fontId="54" fillId="0" borderId="1" xfId="4" applyFont="1" applyBorder="1"/>
    <xf numFmtId="0" fontId="54" fillId="0" borderId="1" xfId="4" applyFont="1" applyBorder="1" applyAlignment="1">
      <alignment horizontal="center"/>
    </xf>
    <xf numFmtId="0" fontId="41" fillId="11" borderId="1" xfId="3" applyFont="1" applyFill="1" applyBorder="1" applyAlignment="1">
      <alignment horizontal="center"/>
    </xf>
    <xf numFmtId="43" fontId="41" fillId="0" borderId="1" xfId="3" applyNumberFormat="1" applyFont="1" applyBorder="1"/>
    <xf numFmtId="8" fontId="58" fillId="0" borderId="1" xfId="4" applyNumberFormat="1" applyFont="1" applyBorder="1"/>
    <xf numFmtId="43" fontId="41" fillId="13" borderId="1" xfId="8" applyFont="1" applyFill="1" applyBorder="1" applyAlignment="1">
      <alignment horizontal="right" vertical="center" wrapText="1"/>
    </xf>
    <xf numFmtId="0" fontId="41" fillId="0" borderId="1" xfId="3" applyFont="1" applyBorder="1" applyAlignment="1">
      <alignment horizontal="center"/>
    </xf>
    <xf numFmtId="9" fontId="41" fillId="11" borderId="1" xfId="3" applyNumberFormat="1" applyFont="1" applyFill="1" applyBorder="1" applyAlignment="1">
      <alignment horizontal="center"/>
    </xf>
    <xf numFmtId="43" fontId="40" fillId="11" borderId="20" xfId="3" applyNumberFormat="1" applyFont="1" applyFill="1" applyBorder="1"/>
    <xf numFmtId="0" fontId="44" fillId="0" borderId="1" xfId="4" applyFont="1" applyBorder="1"/>
    <xf numFmtId="43" fontId="50" fillId="13" borderId="1" xfId="4" applyNumberFormat="1" applyFont="1" applyFill="1" applyBorder="1"/>
    <xf numFmtId="8" fontId="5" fillId="0" borderId="1" xfId="0" applyNumberFormat="1" applyFont="1" applyBorder="1" applyAlignment="1">
      <alignment horizontal="center"/>
    </xf>
    <xf numFmtId="0" fontId="5" fillId="0" borderId="14" xfId="0" applyFont="1" applyBorder="1" applyAlignment="1">
      <alignment horizontal="center"/>
    </xf>
    <xf numFmtId="164" fontId="59" fillId="0" borderId="1" xfId="0" applyNumberFormat="1" applyFont="1" applyBorder="1" applyAlignment="1">
      <alignment horizontal="center"/>
    </xf>
    <xf numFmtId="0" fontId="6" fillId="0" borderId="1" xfId="0" applyFont="1" applyBorder="1" applyAlignment="1">
      <alignment horizontal="center"/>
    </xf>
    <xf numFmtId="0" fontId="41" fillId="12" borderId="1" xfId="3" applyFont="1" applyFill="1" applyBorder="1"/>
    <xf numFmtId="0" fontId="41" fillId="12" borderId="31" xfId="3" applyFont="1" applyFill="1" applyBorder="1"/>
    <xf numFmtId="0" fontId="41" fillId="12" borderId="32" xfId="3" applyFont="1" applyFill="1" applyBorder="1"/>
    <xf numFmtId="0" fontId="41" fillId="12" borderId="33" xfId="3" applyFont="1" applyFill="1" applyBorder="1" applyAlignment="1">
      <alignment horizontal="center"/>
    </xf>
    <xf numFmtId="0" fontId="41" fillId="12" borderId="33" xfId="3" applyFont="1" applyFill="1" applyBorder="1"/>
    <xf numFmtId="0" fontId="41" fillId="12" borderId="6" xfId="3" applyFont="1" applyFill="1" applyBorder="1"/>
    <xf numFmtId="0" fontId="35" fillId="0" borderId="31" xfId="3" applyBorder="1"/>
    <xf numFmtId="0" fontId="41" fillId="0" borderId="32" xfId="3" applyFont="1" applyBorder="1"/>
    <xf numFmtId="0" fontId="35" fillId="0" borderId="33" xfId="3" applyBorder="1" applyAlignment="1">
      <alignment horizontal="center"/>
    </xf>
    <xf numFmtId="0" fontId="35" fillId="0" borderId="33" xfId="3" applyBorder="1"/>
    <xf numFmtId="0" fontId="35" fillId="0" borderId="6" xfId="3" applyBorder="1"/>
    <xf numFmtId="0" fontId="57" fillId="0" borderId="19" xfId="3" applyFont="1" applyBorder="1" applyAlignment="1">
      <alignment horizontal="center"/>
    </xf>
    <xf numFmtId="0" fontId="4" fillId="2" borderId="0" xfId="3" applyFont="1" applyFill="1"/>
    <xf numFmtId="8" fontId="0" fillId="0" borderId="1" xfId="0" applyNumberFormat="1" applyBorder="1" applyAlignment="1">
      <alignment horizontal="center"/>
    </xf>
    <xf numFmtId="0" fontId="4" fillId="2" borderId="1" xfId="3" applyFont="1" applyFill="1" applyBorder="1" applyAlignment="1">
      <alignment horizontal="center"/>
    </xf>
    <xf numFmtId="0" fontId="26" fillId="2" borderId="1" xfId="0" applyFont="1" applyFill="1" applyBorder="1" applyAlignment="1">
      <alignment horizontal="center"/>
    </xf>
    <xf numFmtId="0" fontId="3" fillId="2" borderId="1" xfId="3" applyFont="1" applyFill="1" applyBorder="1" applyAlignment="1">
      <alignment horizontal="center"/>
    </xf>
    <xf numFmtId="0" fontId="37" fillId="2" borderId="0" xfId="3" applyFont="1" applyFill="1"/>
    <xf numFmtId="4" fontId="40" fillId="0" borderId="0" xfId="3" applyNumberFormat="1" applyFont="1"/>
    <xf numFmtId="0" fontId="3" fillId="3" borderId="1" xfId="3" applyFont="1" applyFill="1" applyBorder="1"/>
    <xf numFmtId="0" fontId="0" fillId="3" borderId="22" xfId="0" applyFill="1" applyBorder="1" applyAlignment="1">
      <alignment horizontal="center"/>
    </xf>
    <xf numFmtId="0" fontId="41" fillId="0" borderId="1" xfId="3" applyFont="1" applyBorder="1" applyAlignment="1">
      <alignment horizontal="left"/>
    </xf>
    <xf numFmtId="2" fontId="41" fillId="0" borderId="1" xfId="3" applyNumberFormat="1" applyFont="1" applyBorder="1" applyAlignment="1">
      <alignment horizontal="center"/>
    </xf>
    <xf numFmtId="43" fontId="40" fillId="0" borderId="1" xfId="1" applyFont="1" applyFill="1" applyBorder="1"/>
    <xf numFmtId="43" fontId="40" fillId="0" borderId="1" xfId="1" applyFont="1" applyBorder="1"/>
    <xf numFmtId="0" fontId="6" fillId="3" borderId="1" xfId="0" applyFont="1" applyFill="1" applyBorder="1" applyAlignment="1">
      <alignment horizontal="center"/>
    </xf>
    <xf numFmtId="43" fontId="35" fillId="0" borderId="0" xfId="3" applyNumberFormat="1"/>
    <xf numFmtId="43" fontId="36" fillId="11" borderId="0" xfId="3" applyNumberFormat="1" applyFont="1" applyFill="1"/>
    <xf numFmtId="43" fontId="0" fillId="0" borderId="1" xfId="1" applyFont="1" applyBorder="1"/>
    <xf numFmtId="0" fontId="4" fillId="0" borderId="1" xfId="3" applyFont="1" applyBorder="1" applyAlignment="1">
      <alignment horizontal="center"/>
    </xf>
    <xf numFmtId="0" fontId="50" fillId="11" borderId="0" xfId="4" applyFont="1" applyFill="1"/>
    <xf numFmtId="8" fontId="50" fillId="0" borderId="0" xfId="4" applyNumberFormat="1" applyFont="1"/>
    <xf numFmtId="0" fontId="0" fillId="0" borderId="27" xfId="0" applyBorder="1"/>
    <xf numFmtId="8" fontId="43" fillId="0" borderId="0" xfId="4" applyNumberFormat="1"/>
    <xf numFmtId="164" fontId="17" fillId="0" borderId="1" xfId="0" applyNumberFormat="1" applyFont="1" applyBorder="1"/>
    <xf numFmtId="164" fontId="17" fillId="0" borderId="1" xfId="0" applyNumberFormat="1" applyFont="1" applyBorder="1" applyAlignment="1">
      <alignment horizontal="right"/>
    </xf>
    <xf numFmtId="4" fontId="17" fillId="0" borderId="1" xfId="0" applyNumberFormat="1" applyFont="1" applyBorder="1"/>
    <xf numFmtId="43" fontId="17" fillId="0" borderId="1" xfId="0" applyNumberFormat="1" applyFont="1" applyBorder="1"/>
    <xf numFmtId="164" fontId="16" fillId="0" borderId="0" xfId="0" applyNumberFormat="1" applyFont="1" applyAlignment="1">
      <alignment horizontal="center"/>
    </xf>
    <xf numFmtId="164" fontId="16" fillId="0" borderId="16" xfId="0" applyNumberFormat="1" applyFont="1" applyBorder="1" applyAlignment="1">
      <alignment horizontal="center"/>
    </xf>
    <xf numFmtId="164" fontId="16" fillId="3" borderId="1" xfId="0" applyNumberFormat="1" applyFont="1" applyFill="1" applyBorder="1" applyAlignment="1">
      <alignment horizontal="right"/>
    </xf>
    <xf numFmtId="164" fontId="17" fillId="3" borderId="1" xfId="1" applyNumberFormat="1" applyFont="1" applyFill="1" applyBorder="1" applyAlignment="1">
      <alignment horizontal="right"/>
    </xf>
    <xf numFmtId="43" fontId="17" fillId="3" borderId="16" xfId="1" applyFont="1" applyFill="1" applyBorder="1" applyAlignment="1">
      <alignment horizontal="center"/>
    </xf>
    <xf numFmtId="0" fontId="16" fillId="0" borderId="0" xfId="0" applyFont="1" applyAlignment="1">
      <alignment horizontal="center"/>
    </xf>
    <xf numFmtId="164" fontId="16" fillId="0" borderId="1" xfId="0" applyNumberFormat="1" applyFont="1" applyBorder="1" applyAlignment="1">
      <alignment horizontal="center"/>
    </xf>
    <xf numFmtId="164" fontId="17" fillId="3" borderId="1" xfId="0" applyNumberFormat="1" applyFont="1" applyFill="1" applyBorder="1" applyAlignment="1">
      <alignment horizontal="center"/>
    </xf>
    <xf numFmtId="0" fontId="41" fillId="3" borderId="0" xfId="3" applyFont="1" applyFill="1"/>
    <xf numFmtId="0" fontId="4" fillId="2" borderId="1" xfId="3" applyFont="1" applyFill="1" applyBorder="1" applyAlignment="1">
      <alignment wrapText="1"/>
    </xf>
    <xf numFmtId="0" fontId="2" fillId="0" borderId="1" xfId="0" applyFont="1" applyBorder="1" applyAlignment="1"/>
    <xf numFmtId="0" fontId="60" fillId="8" borderId="1" xfId="0" applyFont="1" applyFill="1" applyBorder="1" applyAlignment="1">
      <alignment horizontal="center" wrapText="1"/>
    </xf>
    <xf numFmtId="0" fontId="61" fillId="0" borderId="1" xfId="0" applyFont="1" applyBorder="1" applyAlignment="1">
      <alignment horizontal="center" wrapText="1"/>
    </xf>
    <xf numFmtId="0" fontId="61" fillId="0" borderId="1" xfId="0" applyFont="1" applyBorder="1" applyAlignment="1">
      <alignment horizontal="center"/>
    </xf>
    <xf numFmtId="0" fontId="60" fillId="3" borderId="1" xfId="0" applyFont="1" applyFill="1" applyBorder="1" applyAlignment="1">
      <alignment horizontal="center" wrapText="1"/>
    </xf>
    <xf numFmtId="0" fontId="60" fillId="8" borderId="1" xfId="0" applyFont="1" applyFill="1" applyBorder="1" applyAlignment="1">
      <alignment horizontal="center"/>
    </xf>
    <xf numFmtId="0" fontId="61" fillId="0" borderId="1" xfId="0" applyFont="1" applyBorder="1"/>
    <xf numFmtId="0" fontId="61" fillId="0" borderId="1" xfId="0" applyFont="1" applyBorder="1" applyAlignment="1">
      <alignment wrapText="1"/>
    </xf>
    <xf numFmtId="0" fontId="3" fillId="3" borderId="1" xfId="0" applyFont="1" applyFill="1" applyBorder="1" applyAlignment="1">
      <alignment horizontal="center" wrapText="1"/>
    </xf>
    <xf numFmtId="0" fontId="61" fillId="2" borderId="1" xfId="0" applyFont="1" applyFill="1" applyBorder="1"/>
    <xf numFmtId="164" fontId="61" fillId="0" borderId="1" xfId="0" applyNumberFormat="1" applyFont="1" applyBorder="1"/>
    <xf numFmtId="8" fontId="61" fillId="0" borderId="1" xfId="0" applyNumberFormat="1" applyFont="1" applyBorder="1"/>
    <xf numFmtId="0" fontId="60" fillId="0" borderId="1" xfId="0" applyFont="1" applyBorder="1" applyAlignment="1">
      <alignment horizontal="center"/>
    </xf>
    <xf numFmtId="0" fontId="61" fillId="3" borderId="1" xfId="0" applyFont="1" applyFill="1" applyBorder="1"/>
    <xf numFmtId="0" fontId="60" fillId="3" borderId="1" xfId="0" applyFont="1" applyFill="1" applyBorder="1"/>
    <xf numFmtId="0" fontId="60" fillId="3" borderId="1" xfId="0" applyFont="1" applyFill="1" applyBorder="1" applyAlignment="1">
      <alignment horizontal="center"/>
    </xf>
    <xf numFmtId="164" fontId="63" fillId="0" borderId="1" xfId="0" applyNumberFormat="1" applyFont="1" applyBorder="1"/>
    <xf numFmtId="0" fontId="61" fillId="2" borderId="1" xfId="0" applyFont="1" applyFill="1" applyBorder="1" applyAlignment="1">
      <alignment horizontal="left"/>
    </xf>
    <xf numFmtId="164" fontId="61" fillId="0" borderId="1" xfId="0" applyNumberFormat="1" applyFont="1" applyBorder="1" applyAlignment="1">
      <alignment horizontal="right"/>
    </xf>
    <xf numFmtId="0" fontId="61" fillId="8" borderId="1" xfId="0" applyFont="1" applyFill="1" applyBorder="1"/>
    <xf numFmtId="44" fontId="61" fillId="2" borderId="1" xfId="0" applyNumberFormat="1" applyFont="1" applyFill="1" applyBorder="1" applyAlignment="1">
      <alignment horizontal="left"/>
    </xf>
    <xf numFmtId="0" fontId="61" fillId="3" borderId="1" xfId="0" applyFont="1" applyFill="1" applyBorder="1" applyAlignment="1">
      <alignment horizontal="center"/>
    </xf>
    <xf numFmtId="0" fontId="61" fillId="0" borderId="0" xfId="0" applyFont="1"/>
    <xf numFmtId="44" fontId="61" fillId="2" borderId="1" xfId="0" applyNumberFormat="1" applyFont="1" applyFill="1" applyBorder="1" applyAlignment="1">
      <alignment horizontal="left" wrapText="1"/>
    </xf>
    <xf numFmtId="0" fontId="60" fillId="0" borderId="1" xfId="0" applyFont="1" applyBorder="1" applyAlignment="1">
      <alignment horizontal="center" wrapText="1"/>
    </xf>
    <xf numFmtId="0" fontId="62" fillId="8" borderId="1" xfId="0" applyFont="1" applyFill="1" applyBorder="1" applyAlignment="1">
      <alignment horizontal="center" wrapText="1"/>
    </xf>
    <xf numFmtId="0" fontId="41" fillId="2" borderId="1" xfId="3" applyFont="1" applyFill="1" applyBorder="1" applyAlignment="1">
      <alignment horizontal="center" vertical="center" wrapText="1"/>
    </xf>
    <xf numFmtId="43" fontId="52" fillId="0" borderId="15" xfId="3" applyNumberFormat="1" applyFont="1" applyBorder="1" applyAlignment="1">
      <alignment horizontal="center" vertical="center" wrapText="1"/>
    </xf>
    <xf numFmtId="43" fontId="52" fillId="0" borderId="19" xfId="3" applyNumberFormat="1" applyFont="1" applyBorder="1" applyAlignment="1">
      <alignment horizontal="center" vertical="center" wrapText="1"/>
    </xf>
    <xf numFmtId="43" fontId="52" fillId="0" borderId="16" xfId="3" applyNumberFormat="1" applyFont="1" applyBorder="1" applyAlignment="1">
      <alignment horizontal="center" vertical="center" wrapText="1"/>
    </xf>
    <xf numFmtId="0" fontId="41" fillId="0" borderId="20" xfId="3" applyFont="1" applyBorder="1" applyAlignment="1">
      <alignment horizontal="center"/>
    </xf>
    <xf numFmtId="0" fontId="41" fillId="0" borderId="21" xfId="3" applyFont="1" applyBorder="1" applyAlignment="1">
      <alignment horizontal="center"/>
    </xf>
    <xf numFmtId="0" fontId="41" fillId="0" borderId="14" xfId="3" applyFont="1" applyBorder="1" applyAlignment="1">
      <alignment horizontal="center"/>
    </xf>
    <xf numFmtId="0" fontId="40" fillId="11" borderId="1" xfId="3" applyFont="1" applyFill="1" applyBorder="1" applyAlignment="1">
      <alignment horizontal="center" vertical="center" wrapText="1"/>
    </xf>
    <xf numFmtId="0" fontId="40" fillId="11" borderId="20" xfId="3" applyFont="1" applyFill="1" applyBorder="1" applyAlignment="1">
      <alignment horizontal="center" vertical="center" wrapText="1"/>
    </xf>
    <xf numFmtId="0" fontId="40" fillId="11" borderId="21" xfId="3" applyFont="1" applyFill="1" applyBorder="1" applyAlignment="1">
      <alignment horizontal="center" vertical="center" wrapText="1"/>
    </xf>
    <xf numFmtId="0" fontId="40" fillId="11" borderId="14" xfId="3" applyFont="1" applyFill="1" applyBorder="1" applyAlignment="1">
      <alignment horizontal="center" vertical="center" wrapText="1"/>
    </xf>
    <xf numFmtId="0" fontId="40" fillId="11" borderId="1" xfId="3" applyFont="1" applyFill="1" applyBorder="1" applyAlignment="1">
      <alignment horizontal="center"/>
    </xf>
    <xf numFmtId="0" fontId="40" fillId="0" borderId="15" xfId="3" applyFont="1" applyBorder="1" applyAlignment="1">
      <alignment horizontal="center"/>
    </xf>
    <xf numFmtId="0" fontId="40" fillId="0" borderId="19" xfId="3" applyFont="1" applyBorder="1" applyAlignment="1">
      <alignment horizontal="center"/>
    </xf>
    <xf numFmtId="0" fontId="40" fillId="0" borderId="16" xfId="3" applyFont="1" applyBorder="1" applyAlignment="1">
      <alignment horizontal="center"/>
    </xf>
    <xf numFmtId="0" fontId="56" fillId="0" borderId="1" xfId="4" applyFont="1" applyBorder="1" applyAlignment="1">
      <alignment horizontal="center"/>
    </xf>
    <xf numFmtId="43" fontId="47" fillId="0" borderId="22" xfId="4" applyNumberFormat="1" applyFont="1" applyBorder="1" applyAlignment="1">
      <alignment horizontal="center"/>
    </xf>
    <xf numFmtId="0" fontId="47" fillId="0" borderId="0" xfId="4" applyFont="1" applyAlignment="1">
      <alignment horizontal="center"/>
    </xf>
    <xf numFmtId="0" fontId="35" fillId="0" borderId="26" xfId="3" applyBorder="1" applyAlignment="1">
      <alignment horizontal="center"/>
    </xf>
    <xf numFmtId="0" fontId="35" fillId="0" borderId="27" xfId="3" applyBorder="1" applyAlignment="1">
      <alignment horizontal="center"/>
    </xf>
    <xf numFmtId="0" fontId="40" fillId="11" borderId="28" xfId="3" applyFont="1" applyFill="1" applyBorder="1" applyAlignment="1">
      <alignment horizontal="center"/>
    </xf>
    <xf numFmtId="0" fontId="40" fillId="11" borderId="29" xfId="3" applyFont="1" applyFill="1" applyBorder="1" applyAlignment="1">
      <alignment horizontal="center"/>
    </xf>
    <xf numFmtId="0" fontId="40" fillId="11" borderId="30" xfId="3" applyFont="1" applyFill="1" applyBorder="1" applyAlignment="1">
      <alignment horizontal="center"/>
    </xf>
    <xf numFmtId="0" fontId="57" fillId="0" borderId="15" xfId="3" applyFont="1" applyBorder="1" applyAlignment="1">
      <alignment horizontal="center"/>
    </xf>
    <xf numFmtId="0" fontId="57" fillId="0" borderId="19" xfId="3" applyFont="1" applyBorder="1" applyAlignment="1">
      <alignment horizontal="center"/>
    </xf>
    <xf numFmtId="0" fontId="57" fillId="0" borderId="16" xfId="3" applyFont="1" applyBorder="1" applyAlignment="1">
      <alignment horizontal="center"/>
    </xf>
    <xf numFmtId="0" fontId="41" fillId="0" borderId="15" xfId="3" applyFont="1" applyBorder="1" applyAlignment="1">
      <alignment horizontal="center"/>
    </xf>
    <xf numFmtId="0" fontId="41" fillId="0" borderId="19" xfId="3" applyFont="1" applyBorder="1" applyAlignment="1">
      <alignment horizontal="center"/>
    </xf>
    <xf numFmtId="0" fontId="41" fillId="0" borderId="16" xfId="3" applyFont="1" applyBorder="1" applyAlignment="1">
      <alignment horizontal="center"/>
    </xf>
    <xf numFmtId="0" fontId="40" fillId="11" borderId="20" xfId="3" applyFont="1" applyFill="1" applyBorder="1" applyAlignment="1">
      <alignment horizontal="center"/>
    </xf>
    <xf numFmtId="164" fontId="17" fillId="11" borderId="1" xfId="0" applyNumberFormat="1" applyFont="1" applyFill="1" applyBorder="1" applyAlignment="1">
      <alignment horizontal="center"/>
    </xf>
    <xf numFmtId="0" fontId="17" fillId="11" borderId="1" xfId="0" applyFont="1" applyFill="1" applyBorder="1" applyAlignment="1">
      <alignment horizontal="center"/>
    </xf>
    <xf numFmtId="0" fontId="6" fillId="11" borderId="1" xfId="0" applyFont="1" applyFill="1" applyBorder="1" applyAlignment="1">
      <alignment horizontal="center" vertical="center"/>
    </xf>
    <xf numFmtId="164" fontId="6" fillId="0" borderId="14" xfId="0" applyNumberFormat="1" applyFont="1" applyBorder="1" applyAlignment="1">
      <alignment horizontal="center"/>
    </xf>
    <xf numFmtId="0" fontId="8" fillId="0" borderId="1" xfId="0" applyFont="1" applyBorder="1" applyAlignment="1">
      <alignment horizontal="center"/>
    </xf>
    <xf numFmtId="0" fontId="8" fillId="0" borderId="14" xfId="0" applyFont="1" applyBorder="1" applyAlignment="1">
      <alignment horizontal="center"/>
    </xf>
    <xf numFmtId="0" fontId="16" fillId="0" borderId="20" xfId="0" applyFont="1" applyBorder="1" applyAlignment="1">
      <alignment horizontal="center"/>
    </xf>
    <xf numFmtId="0" fontId="16" fillId="0" borderId="14" xfId="0" applyFont="1" applyBorder="1" applyAlignment="1">
      <alignment horizontal="center"/>
    </xf>
    <xf numFmtId="164" fontId="16" fillId="0" borderId="20" xfId="0" applyNumberFormat="1" applyFont="1" applyBorder="1" applyAlignment="1">
      <alignment horizontal="center"/>
    </xf>
    <xf numFmtId="164" fontId="16" fillId="0" borderId="14" xfId="0" applyNumberFormat="1" applyFont="1" applyBorder="1" applyAlignment="1">
      <alignment horizontal="center"/>
    </xf>
    <xf numFmtId="0" fontId="0" fillId="0" borderId="0" xfId="0" applyAlignment="1">
      <alignment horizontal="center"/>
    </xf>
    <xf numFmtId="0" fontId="9" fillId="0" borderId="15" xfId="0" applyFont="1" applyBorder="1" applyAlignment="1">
      <alignment horizontal="center"/>
    </xf>
    <xf numFmtId="0" fontId="9" fillId="0" borderId="19" xfId="0" applyFont="1" applyBorder="1" applyAlignment="1">
      <alignment horizontal="center"/>
    </xf>
    <xf numFmtId="0" fontId="0" fillId="0" borderId="17" xfId="0" applyBorder="1" applyAlignment="1">
      <alignment horizontal="center"/>
    </xf>
    <xf numFmtId="0" fontId="0" fillId="0" borderId="15" xfId="0" applyBorder="1" applyAlignment="1">
      <alignment horizontal="center"/>
    </xf>
    <xf numFmtId="0" fontId="0" fillId="0" borderId="19" xfId="0" applyBorder="1" applyAlignment="1">
      <alignment horizontal="center"/>
    </xf>
    <xf numFmtId="0" fontId="0" fillId="0" borderId="16" xfId="0" applyBorder="1" applyAlignment="1">
      <alignment horizontal="center"/>
    </xf>
    <xf numFmtId="0" fontId="0" fillId="0" borderId="29" xfId="0" applyBorder="1" applyAlignment="1">
      <alignment horizontal="center"/>
    </xf>
  </cellXfs>
  <cellStyles count="11">
    <cellStyle name="Hiperligação" xfId="5" builtinId="8"/>
    <cellStyle name="Moeda [0]" xfId="2" builtinId="7"/>
    <cellStyle name="Moeda [0] 2" xfId="9" xr:uid="{00000000-0005-0000-0000-000002000000}"/>
    <cellStyle name="Moeda 2" xfId="10" xr:uid="{00000000-0005-0000-0000-000003000000}"/>
    <cellStyle name="Normal" xfId="0" builtinId="0"/>
    <cellStyle name="Normal 2" xfId="3" xr:uid="{00000000-0005-0000-0000-000005000000}"/>
    <cellStyle name="Normal_Plan1" xfId="4" xr:uid="{00000000-0005-0000-0000-000006000000}"/>
    <cellStyle name="Porcentagem 2" xfId="6" xr:uid="{00000000-0005-0000-0000-000007000000}"/>
    <cellStyle name="Separador de milhares 2" xfId="8" xr:uid="{00000000-0005-0000-0000-000009000000}"/>
    <cellStyle name="Vírgula" xfId="1" builtinId="3"/>
    <cellStyle name="Vírgula 2" xfId="7"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061329833770859"/>
          <c:y val="6.9919072615923034E-2"/>
          <c:w val="0.6872213473315868"/>
          <c:h val="0.79822506561679785"/>
        </c:manualLayout>
      </c:layout>
      <c:barChart>
        <c:barDir val="col"/>
        <c:grouping val="clustered"/>
        <c:varyColors val="0"/>
        <c:ser>
          <c:idx val="0"/>
          <c:order val="0"/>
          <c:invertIfNegative val="0"/>
          <c:val>
            <c:numRef>
              <c:f>'Indicadores de Eficiencia '!#REF!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'Indicadores de Eficiencia '!#REF!</c15:sqref>
                        </c15:formulaRef>
                      </c:ext>
                    </c:extLst>
                  </c:multiLvlStrRef>
                </c15:cat>
              </c15:filteredCategoryTitle>
            </c:ext>
            <c:ext xmlns:c16="http://schemas.microsoft.com/office/drawing/2014/chart" uri="{C3380CC4-5D6E-409C-BE32-E72D297353CC}">
              <c16:uniqueId val="{00000000-2EF6-4963-9E80-5EB76E2205F0}"/>
            </c:ext>
          </c:extLst>
        </c:ser>
        <c:ser>
          <c:idx val="1"/>
          <c:order val="1"/>
          <c:invertIfNegative val="0"/>
          <c:val>
            <c:numRef>
              <c:f>'Indicadores de Eficiencia '!#REF!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'Indicadores de Eficiencia '!#REF!</c15:sqref>
                        </c15:formulaRef>
                      </c:ext>
                    </c:extLst>
                  </c:multiLvlStrRef>
                </c15:cat>
              </c15:filteredCategoryTitle>
            </c:ext>
            <c:ext xmlns:c16="http://schemas.microsoft.com/office/drawing/2014/chart" uri="{C3380CC4-5D6E-409C-BE32-E72D297353CC}">
              <c16:uniqueId val="{00000001-2EF6-4963-9E80-5EB76E2205F0}"/>
            </c:ext>
          </c:extLst>
        </c:ser>
        <c:ser>
          <c:idx val="2"/>
          <c:order val="2"/>
          <c:invertIfNegative val="0"/>
          <c:val>
            <c:numRef>
              <c:f>'Indicadores de Eficiencia '!#REF!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'Indicadores de Eficiencia '!#REF!</c15:sqref>
                        </c15:formulaRef>
                      </c:ext>
                    </c:extLst>
                  </c:multiLvlStrRef>
                </c15:cat>
              </c15:filteredCategoryTitle>
            </c:ext>
            <c:ext xmlns:c16="http://schemas.microsoft.com/office/drawing/2014/chart" uri="{C3380CC4-5D6E-409C-BE32-E72D297353CC}">
              <c16:uniqueId val="{00000002-2EF6-4963-9E80-5EB76E2205F0}"/>
            </c:ext>
          </c:extLst>
        </c:ser>
        <c:ser>
          <c:idx val="3"/>
          <c:order val="3"/>
          <c:invertIfNegative val="0"/>
          <c:val>
            <c:numRef>
              <c:f>'Indicadores de Eficiencia '!#REF!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'Indicadores de Eficiencia '!#REF!</c15:sqref>
                        </c15:formulaRef>
                      </c:ext>
                    </c:extLst>
                  </c:multiLvlStrRef>
                </c15:cat>
              </c15:filteredCategoryTitle>
            </c:ext>
            <c:ext xmlns:c16="http://schemas.microsoft.com/office/drawing/2014/chart" uri="{C3380CC4-5D6E-409C-BE32-E72D297353CC}">
              <c16:uniqueId val="{00000003-2EF6-4963-9E80-5EB76E2205F0}"/>
            </c:ext>
          </c:extLst>
        </c:ser>
        <c:ser>
          <c:idx val="4"/>
          <c:order val="4"/>
          <c:invertIfNegative val="0"/>
          <c:val>
            <c:numRef>
              <c:f>'Indicadores de Eficiencia '!#REF!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'Indicadores de Eficiencia '!#REF!</c15:sqref>
                        </c15:formulaRef>
                      </c:ext>
                    </c:extLst>
                  </c:multiLvlStrRef>
                </c15:cat>
              </c15:filteredCategoryTitle>
            </c:ext>
            <c:ext xmlns:c16="http://schemas.microsoft.com/office/drawing/2014/chart" uri="{C3380CC4-5D6E-409C-BE32-E72D297353CC}">
              <c16:uniqueId val="{00000004-2EF6-4963-9E80-5EB76E2205F0}"/>
            </c:ext>
          </c:extLst>
        </c:ser>
        <c:dLbls>
          <c:showLegendKey val="0"/>
          <c:showVal val="0"/>
          <c:showCatName val="0"/>
          <c:showSerName val="0"/>
          <c:showPercent val="0"/>
          <c:showBubbleSize val="0"/>
        </c:dLbls>
        <c:gapWidth val="150"/>
        <c:axId val="122769408"/>
        <c:axId val="123167872"/>
      </c:barChart>
      <c:catAx>
        <c:axId val="122769408"/>
        <c:scaling>
          <c:orientation val="minMax"/>
        </c:scaling>
        <c:delete val="0"/>
        <c:axPos val="b"/>
        <c:numFmt formatCode="General" sourceLinked="1"/>
        <c:majorTickMark val="out"/>
        <c:minorTickMark val="none"/>
        <c:tickLblPos val="nextTo"/>
        <c:crossAx val="123167872"/>
        <c:crosses val="autoZero"/>
        <c:auto val="1"/>
        <c:lblAlgn val="ctr"/>
        <c:lblOffset val="100"/>
        <c:noMultiLvlLbl val="0"/>
      </c:catAx>
      <c:valAx>
        <c:axId val="123167872"/>
        <c:scaling>
          <c:orientation val="minMax"/>
        </c:scaling>
        <c:delete val="0"/>
        <c:axPos val="l"/>
        <c:majorGridlines/>
        <c:numFmt formatCode="General" sourceLinked="1"/>
        <c:majorTickMark val="out"/>
        <c:minorTickMark val="none"/>
        <c:tickLblPos val="nextTo"/>
        <c:crossAx val="122769408"/>
        <c:crosses val="autoZero"/>
        <c:crossBetween val="between"/>
      </c:valAx>
    </c:plotArea>
    <c:legend>
      <c:legendPos val="r"/>
      <c:overlay val="0"/>
    </c:legend>
    <c:plotVisOnly val="1"/>
    <c:dispBlanksAs val="gap"/>
    <c:showDLblsOverMax val="0"/>
  </c:chart>
  <c:printSettings>
    <c:headerFooter/>
    <c:pageMargins b="0.78740157480314965" l="0.51181102362204722" r="0.51181102362204722" t="0.78740157480314965" header="0.31496062000000186" footer="0.31496062000000186"/>
    <c:pageSetup orientation="portrait"/>
  </c:printSettings>
</c:chartSpace>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314325</xdr:colOff>
      <xdr:row>58</xdr:row>
      <xdr:rowOff>47625</xdr:rowOff>
    </xdr:from>
    <xdr:ext cx="5136984" cy="781240"/>
    <xdr:sp macro="" textlink="">
      <xdr:nvSpPr>
        <xdr:cNvPr id="2" name="CaixaDeTexto 1">
          <a:extLst>
            <a:ext uri="{FF2B5EF4-FFF2-40B4-BE49-F238E27FC236}">
              <a16:creationId xmlns:a16="http://schemas.microsoft.com/office/drawing/2014/main" id="{00000000-0008-0000-0000-000002000000}"/>
            </a:ext>
          </a:extLst>
        </xdr:cNvPr>
        <xdr:cNvSpPr txBox="1"/>
      </xdr:nvSpPr>
      <xdr:spPr>
        <a:xfrm>
          <a:off x="314325" y="9429750"/>
          <a:ext cx="5136984" cy="781240"/>
        </a:xfrm>
        <a:prstGeom prst="rect">
          <a:avLst/>
        </a:prstGeom>
      </xdr:spPr>
      <xdr:style>
        <a:lnRef idx="2">
          <a:schemeClr val="dk1"/>
        </a:lnRef>
        <a:fillRef idx="1">
          <a:schemeClr val="lt1"/>
        </a:fillRef>
        <a:effectRef idx="0">
          <a:schemeClr val="dk1"/>
        </a:effectRef>
        <a:fontRef idx="minor">
          <a:schemeClr val="dk1"/>
        </a:fontRef>
      </xdr:style>
      <xdr:txBody>
        <a:bodyPr wrap="none" rtlCol="0" anchor="t">
          <a:spAutoFit/>
        </a:bodyPr>
        <a:lstStyle/>
        <a:p>
          <a:r>
            <a:rPr lang="pt-BR" sz="1100"/>
            <a:t>*https://jurisprudencia.stf.jus.br/pages/search?base=acordaos&amp;pesquisa_inteiro_teor</a:t>
          </a:r>
        </a:p>
        <a:p>
          <a:r>
            <a:rPr lang="pt-BR" sz="1100"/>
            <a:t>=false&amp;sinonimo=true&amp;plural=true&amp;radicais=false&amp;buscaExata=true&amp;procedencia_ge</a:t>
          </a:r>
        </a:p>
        <a:p>
          <a:r>
            <a:rPr lang="pt-BR" sz="1100"/>
            <a:t>ografica_uf_sigla=RJ&amp;page=1&amp;pageSize=25&amp;queryString=pejotiza%C3%A7%C3%A3o&amp;</a:t>
          </a:r>
        </a:p>
        <a:p>
          <a:r>
            <a:rPr lang="pt-BR" sz="1100"/>
            <a:t>sort=_score&amp;sortBy=desc</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0</xdr:col>
      <xdr:colOff>276224</xdr:colOff>
      <xdr:row>0</xdr:row>
      <xdr:rowOff>47626</xdr:rowOff>
    </xdr:from>
    <xdr:to>
      <xdr:col>0</xdr:col>
      <xdr:colOff>1095375</xdr:colOff>
      <xdr:row>4</xdr:row>
      <xdr:rowOff>9526</xdr:rowOff>
    </xdr:to>
    <xdr:pic>
      <xdr:nvPicPr>
        <xdr:cNvPr id="2" name="Objeto 1">
          <a:extLst>
            <a:ext uri="{FF2B5EF4-FFF2-40B4-BE49-F238E27FC236}">
              <a16:creationId xmlns:a16="http://schemas.microsoft.com/office/drawing/2014/main" id="{00000000-0008-0000-0D00-000002000000}"/>
            </a:ext>
          </a:extLst>
        </xdr:cNvPr>
        <xdr:cNvPicPr>
          <a:picLocks noChangeArrowheads="1"/>
        </xdr:cNvPicPr>
      </xdr:nvPicPr>
      <xdr:blipFill>
        <a:blip xmlns:r="http://schemas.openxmlformats.org/officeDocument/2006/relationships" r:embed="rId1" cstate="print"/>
        <a:srcRect t="-714" b="-999"/>
        <a:stretch>
          <a:fillRect/>
        </a:stretch>
      </xdr:blipFill>
      <xdr:spPr bwMode="auto">
        <a:xfrm>
          <a:off x="276224" y="47626"/>
          <a:ext cx="819151" cy="723900"/>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152400</xdr:colOff>
      <xdr:row>1</xdr:row>
      <xdr:rowOff>180975</xdr:rowOff>
    </xdr:from>
    <xdr:to>
      <xdr:col>1</xdr:col>
      <xdr:colOff>1009649</xdr:colOff>
      <xdr:row>6</xdr:row>
      <xdr:rowOff>133350</xdr:rowOff>
    </xdr:to>
    <xdr:pic>
      <xdr:nvPicPr>
        <xdr:cNvPr id="2" name="Objeto 1">
          <a:extLst>
            <a:ext uri="{FF2B5EF4-FFF2-40B4-BE49-F238E27FC236}">
              <a16:creationId xmlns:a16="http://schemas.microsoft.com/office/drawing/2014/main" id="{00000000-0008-0000-0E00-000002000000}"/>
            </a:ext>
          </a:extLst>
        </xdr:cNvPr>
        <xdr:cNvPicPr>
          <a:picLocks noChangeArrowheads="1"/>
        </xdr:cNvPicPr>
      </xdr:nvPicPr>
      <xdr:blipFill>
        <a:blip xmlns:r="http://schemas.openxmlformats.org/officeDocument/2006/relationships" r:embed="rId1" cstate="print"/>
        <a:srcRect t="-714" b="-999"/>
        <a:stretch>
          <a:fillRect/>
        </a:stretch>
      </xdr:blipFill>
      <xdr:spPr bwMode="auto">
        <a:xfrm>
          <a:off x="438150" y="371475"/>
          <a:ext cx="857249" cy="904875"/>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57149</xdr:colOff>
      <xdr:row>0</xdr:row>
      <xdr:rowOff>76200</xdr:rowOff>
    </xdr:from>
    <xdr:to>
      <xdr:col>1</xdr:col>
      <xdr:colOff>790574</xdr:colOff>
      <xdr:row>5</xdr:row>
      <xdr:rowOff>28575</xdr:rowOff>
    </xdr:to>
    <xdr:pic>
      <xdr:nvPicPr>
        <xdr:cNvPr id="2" name="Objeto 1">
          <a:extLst>
            <a:ext uri="{FF2B5EF4-FFF2-40B4-BE49-F238E27FC236}">
              <a16:creationId xmlns:a16="http://schemas.microsoft.com/office/drawing/2014/main" id="{00000000-0008-0000-0F00-000002000000}"/>
            </a:ext>
          </a:extLst>
        </xdr:cNvPr>
        <xdr:cNvPicPr>
          <a:picLocks noChangeArrowheads="1"/>
        </xdr:cNvPicPr>
      </xdr:nvPicPr>
      <xdr:blipFill>
        <a:blip xmlns:r="http://schemas.openxmlformats.org/officeDocument/2006/relationships" r:embed="rId1" cstate="print"/>
        <a:srcRect t="-714" b="-999"/>
        <a:stretch>
          <a:fillRect/>
        </a:stretch>
      </xdr:blipFill>
      <xdr:spPr bwMode="auto">
        <a:xfrm>
          <a:off x="428624" y="76200"/>
          <a:ext cx="733425" cy="904875"/>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295275</xdr:colOff>
      <xdr:row>0</xdr:row>
      <xdr:rowOff>161925</xdr:rowOff>
    </xdr:from>
    <xdr:to>
      <xdr:col>1</xdr:col>
      <xdr:colOff>1047750</xdr:colOff>
      <xdr:row>5</xdr:row>
      <xdr:rowOff>114300</xdr:rowOff>
    </xdr:to>
    <xdr:pic>
      <xdr:nvPicPr>
        <xdr:cNvPr id="2" name="Objeto 1">
          <a:extLst>
            <a:ext uri="{FF2B5EF4-FFF2-40B4-BE49-F238E27FC236}">
              <a16:creationId xmlns:a16="http://schemas.microsoft.com/office/drawing/2014/main" id="{00000000-0008-0000-1000-000002000000}"/>
            </a:ext>
          </a:extLst>
        </xdr:cNvPr>
        <xdr:cNvPicPr>
          <a:picLocks noChangeArrowheads="1"/>
        </xdr:cNvPicPr>
      </xdr:nvPicPr>
      <xdr:blipFill>
        <a:blip xmlns:r="http://schemas.openxmlformats.org/officeDocument/2006/relationships" r:embed="rId1" cstate="print"/>
        <a:srcRect t="-714" b="-999"/>
        <a:stretch>
          <a:fillRect/>
        </a:stretch>
      </xdr:blipFill>
      <xdr:spPr bwMode="auto">
        <a:xfrm>
          <a:off x="619125" y="161925"/>
          <a:ext cx="723900" cy="904875"/>
        </a:xfrm>
        <a:prstGeom prst="rect">
          <a:avLst/>
        </a:prstGeom>
        <a:noFill/>
        <a:ln w="9525">
          <a:noFill/>
          <a:miter lim="800000"/>
          <a:headEnd/>
          <a:tailEnd/>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504825</xdr:colOff>
      <xdr:row>3</xdr:row>
      <xdr:rowOff>123825</xdr:rowOff>
    </xdr:from>
    <xdr:to>
      <xdr:col>1</xdr:col>
      <xdr:colOff>1257301</xdr:colOff>
      <xdr:row>8</xdr:row>
      <xdr:rowOff>76200</xdr:rowOff>
    </xdr:to>
    <xdr:pic>
      <xdr:nvPicPr>
        <xdr:cNvPr id="2" name="Objeto 1">
          <a:extLst>
            <a:ext uri="{FF2B5EF4-FFF2-40B4-BE49-F238E27FC236}">
              <a16:creationId xmlns:a16="http://schemas.microsoft.com/office/drawing/2014/main" id="{00000000-0008-0000-1100-000002000000}"/>
            </a:ext>
          </a:extLst>
        </xdr:cNvPr>
        <xdr:cNvPicPr>
          <a:picLocks noChangeArrowheads="1"/>
        </xdr:cNvPicPr>
      </xdr:nvPicPr>
      <xdr:blipFill>
        <a:blip xmlns:r="http://schemas.openxmlformats.org/officeDocument/2006/relationships" r:embed="rId1" cstate="print"/>
        <a:srcRect t="-714" b="-999"/>
        <a:stretch>
          <a:fillRect/>
        </a:stretch>
      </xdr:blipFill>
      <xdr:spPr bwMode="auto">
        <a:xfrm>
          <a:off x="1114425" y="695325"/>
          <a:ext cx="752476" cy="904875"/>
        </a:xfrm>
        <a:prstGeom prst="rect">
          <a:avLst/>
        </a:prstGeom>
        <a:noFill/>
        <a:ln w="9525">
          <a:noFill/>
          <a:miter lim="800000"/>
          <a:headEnd/>
          <a:tailEnd/>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466725</xdr:colOff>
      <xdr:row>2</xdr:row>
      <xdr:rowOff>0</xdr:rowOff>
    </xdr:from>
    <xdr:to>
      <xdr:col>1</xdr:col>
      <xdr:colOff>1181100</xdr:colOff>
      <xdr:row>6</xdr:row>
      <xdr:rowOff>142875</xdr:rowOff>
    </xdr:to>
    <xdr:pic>
      <xdr:nvPicPr>
        <xdr:cNvPr id="2" name="Objeto 1">
          <a:extLst>
            <a:ext uri="{FF2B5EF4-FFF2-40B4-BE49-F238E27FC236}">
              <a16:creationId xmlns:a16="http://schemas.microsoft.com/office/drawing/2014/main" id="{00000000-0008-0000-1200-000002000000}"/>
            </a:ext>
          </a:extLst>
        </xdr:cNvPr>
        <xdr:cNvPicPr>
          <a:picLocks noChangeArrowheads="1"/>
        </xdr:cNvPicPr>
      </xdr:nvPicPr>
      <xdr:blipFill>
        <a:blip xmlns:r="http://schemas.openxmlformats.org/officeDocument/2006/relationships" r:embed="rId1" cstate="print"/>
        <a:srcRect t="-714" b="-999"/>
        <a:stretch>
          <a:fillRect/>
        </a:stretch>
      </xdr:blipFill>
      <xdr:spPr bwMode="auto">
        <a:xfrm>
          <a:off x="1076325" y="381000"/>
          <a:ext cx="714375" cy="9048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276225</xdr:colOff>
      <xdr:row>58</xdr:row>
      <xdr:rowOff>104775</xdr:rowOff>
    </xdr:from>
    <xdr:ext cx="6980372" cy="1125693"/>
    <xdr:sp macro="" textlink="">
      <xdr:nvSpPr>
        <xdr:cNvPr id="2" name="CaixaDeTexto 1">
          <a:extLst>
            <a:ext uri="{FF2B5EF4-FFF2-40B4-BE49-F238E27FC236}">
              <a16:creationId xmlns:a16="http://schemas.microsoft.com/office/drawing/2014/main" id="{00000000-0008-0000-0300-000002000000}"/>
            </a:ext>
          </a:extLst>
        </xdr:cNvPr>
        <xdr:cNvSpPr txBox="1"/>
      </xdr:nvSpPr>
      <xdr:spPr>
        <a:xfrm>
          <a:off x="276225" y="8705850"/>
          <a:ext cx="6980372" cy="1125693"/>
        </a:xfrm>
        <a:prstGeom prst="rect">
          <a:avLst/>
        </a:prstGeom>
      </xdr:spPr>
      <xdr:style>
        <a:lnRef idx="2">
          <a:schemeClr val="dk1"/>
        </a:lnRef>
        <a:fillRef idx="1">
          <a:schemeClr val="lt1"/>
        </a:fillRef>
        <a:effectRef idx="0">
          <a:schemeClr val="dk1"/>
        </a:effectRef>
        <a:fontRef idx="minor">
          <a:schemeClr val="dk1"/>
        </a:fontRef>
      </xdr:style>
      <xdr:txBody>
        <a:bodyPr wrap="none" rtlCol="0" anchor="t">
          <a:spAutoFit/>
        </a:bodyPr>
        <a:lstStyle/>
        <a:p>
          <a:r>
            <a:rPr lang="pt-BR" sz="1100"/>
            <a:t>Obs.:</a:t>
          </a:r>
          <a:r>
            <a:rPr lang="pt-BR" sz="1100" baseline="0"/>
            <a:t> considerando que a estimativa para contrato de gestão não inclui benefícios como vale transporte e</a:t>
          </a:r>
        </a:p>
        <a:p>
          <a:r>
            <a:rPr lang="pt-BR" sz="1100" baseline="0"/>
            <a:t>vale alimentação, para efeitos comparativos isonômicos, também não serão consideradas as despesas relativas</a:t>
          </a:r>
        </a:p>
        <a:p>
          <a:r>
            <a:rPr lang="pt-BR" sz="1100" baseline="0"/>
            <a:t>a estes itens  no caso de eventual concurso para provimento dos cargos em questão. Entretanto, a conclusão </a:t>
          </a:r>
        </a:p>
        <a:p>
          <a:r>
            <a:rPr lang="pt-BR" sz="1100" baseline="0"/>
            <a:t>que se chega é a de que, mesmo sem considerar tais custos, o contrato de gestão representa uma economia de </a:t>
          </a:r>
        </a:p>
        <a:p>
          <a:r>
            <a:rPr lang="pt-BR" sz="1100" baseline="0"/>
            <a:t>R$ 4.9.38.130,51, sendo economicamente viável. Além disso, os indicadores constantes do estudo atestam igualmente</a:t>
          </a:r>
        </a:p>
        <a:p>
          <a:r>
            <a:rPr lang="pt-BR" sz="1100" baseline="0"/>
            <a:t>a viabilidade e justificam a escolha do gestor.</a:t>
          </a:r>
          <a:endParaRPr lang="pt-BR"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161925</xdr:rowOff>
    </xdr:from>
    <xdr:to>
      <xdr:col>0</xdr:col>
      <xdr:colOff>628650</xdr:colOff>
      <xdr:row>3</xdr:row>
      <xdr:rowOff>180975</xdr:rowOff>
    </xdr:to>
    <xdr:pic>
      <xdr:nvPicPr>
        <xdr:cNvPr id="2049" name="Picture 1">
          <a:extLst>
            <a:ext uri="{FF2B5EF4-FFF2-40B4-BE49-F238E27FC236}">
              <a16:creationId xmlns:a16="http://schemas.microsoft.com/office/drawing/2014/main" id="{50198EB0-2616-EB5D-678E-3C8E1239CC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61925"/>
          <a:ext cx="600075" cy="590550"/>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161925</xdr:rowOff>
    </xdr:from>
    <xdr:to>
      <xdr:col>0</xdr:col>
      <xdr:colOff>628650</xdr:colOff>
      <xdr:row>3</xdr:row>
      <xdr:rowOff>180975</xdr:rowOff>
    </xdr:to>
    <xdr:pic>
      <xdr:nvPicPr>
        <xdr:cNvPr id="3073" name="Picture 1">
          <a:extLst>
            <a:ext uri="{FF2B5EF4-FFF2-40B4-BE49-F238E27FC236}">
              <a16:creationId xmlns:a16="http://schemas.microsoft.com/office/drawing/2014/main" id="{2667901A-8848-1D39-C600-19E5A322713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61925"/>
          <a:ext cx="628650" cy="59055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504825</xdr:colOff>
      <xdr:row>11</xdr:row>
      <xdr:rowOff>161925</xdr:rowOff>
    </xdr:from>
    <xdr:to>
      <xdr:col>19</xdr:col>
      <xdr:colOff>200025</xdr:colOff>
      <xdr:row>17</xdr:row>
      <xdr:rowOff>142875</xdr:rowOff>
    </xdr:to>
    <xdr:graphicFrame macro="">
      <xdr:nvGraphicFramePr>
        <xdr:cNvPr id="2" name="Gráfico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295275</xdr:colOff>
      <xdr:row>0</xdr:row>
      <xdr:rowOff>28575</xdr:rowOff>
    </xdr:from>
    <xdr:to>
      <xdr:col>0</xdr:col>
      <xdr:colOff>1028700</xdr:colOff>
      <xdr:row>4</xdr:row>
      <xdr:rowOff>171450</xdr:rowOff>
    </xdr:to>
    <xdr:pic>
      <xdr:nvPicPr>
        <xdr:cNvPr id="2" name="Objeto 1">
          <a:extLst>
            <a:ext uri="{FF2B5EF4-FFF2-40B4-BE49-F238E27FC236}">
              <a16:creationId xmlns:a16="http://schemas.microsoft.com/office/drawing/2014/main" id="{00000000-0008-0000-0900-000002000000}"/>
            </a:ext>
          </a:extLst>
        </xdr:cNvPr>
        <xdr:cNvPicPr>
          <a:picLocks noChangeArrowheads="1"/>
        </xdr:cNvPicPr>
      </xdr:nvPicPr>
      <xdr:blipFill>
        <a:blip xmlns:r="http://schemas.openxmlformats.org/officeDocument/2006/relationships" r:embed="rId1" cstate="print"/>
        <a:srcRect t="-714" b="-999"/>
        <a:stretch>
          <a:fillRect/>
        </a:stretch>
      </xdr:blipFill>
      <xdr:spPr bwMode="auto">
        <a:xfrm>
          <a:off x="295275" y="28575"/>
          <a:ext cx="733425" cy="904875"/>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1019175</xdr:colOff>
      <xdr:row>0</xdr:row>
      <xdr:rowOff>28575</xdr:rowOff>
    </xdr:from>
    <xdr:to>
      <xdr:col>0</xdr:col>
      <xdr:colOff>1752600</xdr:colOff>
      <xdr:row>4</xdr:row>
      <xdr:rowOff>171450</xdr:rowOff>
    </xdr:to>
    <xdr:pic>
      <xdr:nvPicPr>
        <xdr:cNvPr id="2" name="Objeto 1">
          <a:extLst>
            <a:ext uri="{FF2B5EF4-FFF2-40B4-BE49-F238E27FC236}">
              <a16:creationId xmlns:a16="http://schemas.microsoft.com/office/drawing/2014/main" id="{00000000-0008-0000-0A00-000002000000}"/>
            </a:ext>
          </a:extLst>
        </xdr:cNvPr>
        <xdr:cNvPicPr>
          <a:picLocks noChangeArrowheads="1"/>
        </xdr:cNvPicPr>
      </xdr:nvPicPr>
      <xdr:blipFill>
        <a:blip xmlns:r="http://schemas.openxmlformats.org/officeDocument/2006/relationships" r:embed="rId1" cstate="print"/>
        <a:srcRect t="-714" b="-999"/>
        <a:stretch>
          <a:fillRect/>
        </a:stretch>
      </xdr:blipFill>
      <xdr:spPr bwMode="auto">
        <a:xfrm>
          <a:off x="1019175" y="28575"/>
          <a:ext cx="733425" cy="904875"/>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342900</xdr:colOff>
      <xdr:row>0</xdr:row>
      <xdr:rowOff>1</xdr:rowOff>
    </xdr:from>
    <xdr:to>
      <xdr:col>0</xdr:col>
      <xdr:colOff>990600</xdr:colOff>
      <xdr:row>5</xdr:row>
      <xdr:rowOff>19051</xdr:rowOff>
    </xdr:to>
    <xdr:pic>
      <xdr:nvPicPr>
        <xdr:cNvPr id="2" name="Objeto 1">
          <a:extLst>
            <a:ext uri="{FF2B5EF4-FFF2-40B4-BE49-F238E27FC236}">
              <a16:creationId xmlns:a16="http://schemas.microsoft.com/office/drawing/2014/main" id="{00000000-0008-0000-0B00-000002000000}"/>
            </a:ext>
          </a:extLst>
        </xdr:cNvPr>
        <xdr:cNvPicPr>
          <a:picLocks noChangeArrowheads="1"/>
        </xdr:cNvPicPr>
      </xdr:nvPicPr>
      <xdr:blipFill>
        <a:blip xmlns:r="http://schemas.openxmlformats.org/officeDocument/2006/relationships" r:embed="rId1" cstate="print"/>
        <a:srcRect t="-714" b="-999"/>
        <a:stretch>
          <a:fillRect/>
        </a:stretch>
      </xdr:blipFill>
      <xdr:spPr bwMode="auto">
        <a:xfrm>
          <a:off x="342900" y="1"/>
          <a:ext cx="647700" cy="971550"/>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504826</xdr:colOff>
      <xdr:row>0</xdr:row>
      <xdr:rowOff>19050</xdr:rowOff>
    </xdr:from>
    <xdr:to>
      <xdr:col>0</xdr:col>
      <xdr:colOff>1495426</xdr:colOff>
      <xdr:row>4</xdr:row>
      <xdr:rowOff>161925</xdr:rowOff>
    </xdr:to>
    <xdr:pic>
      <xdr:nvPicPr>
        <xdr:cNvPr id="2" name="Objeto 1">
          <a:extLst>
            <a:ext uri="{FF2B5EF4-FFF2-40B4-BE49-F238E27FC236}">
              <a16:creationId xmlns:a16="http://schemas.microsoft.com/office/drawing/2014/main" id="{00000000-0008-0000-0C00-000002000000}"/>
            </a:ext>
          </a:extLst>
        </xdr:cNvPr>
        <xdr:cNvPicPr>
          <a:picLocks noChangeArrowheads="1"/>
        </xdr:cNvPicPr>
      </xdr:nvPicPr>
      <xdr:blipFill>
        <a:blip xmlns:r="http://schemas.openxmlformats.org/officeDocument/2006/relationships" r:embed="rId1" cstate="print"/>
        <a:srcRect t="-714" b="-999"/>
        <a:stretch>
          <a:fillRect/>
        </a:stretch>
      </xdr:blipFill>
      <xdr:spPr bwMode="auto">
        <a:xfrm>
          <a:off x="504826" y="19050"/>
          <a:ext cx="990600" cy="9048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alariobr.com/"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73"/>
  <sheetViews>
    <sheetView zoomScale="85" zoomScaleNormal="85" zoomScaleSheetLayoutView="90" workbookViewId="0">
      <selection activeCell="T34" sqref="T34"/>
    </sheetView>
  </sheetViews>
  <sheetFormatPr defaultRowHeight="12.75" x14ac:dyDescent="0.2"/>
  <cols>
    <col min="1" max="1" width="4.28515625" style="298" customWidth="1"/>
    <col min="2" max="2" width="37.85546875" style="342" customWidth="1"/>
    <col min="3" max="3" width="12.140625" style="350" hidden="1" customWidth="1"/>
    <col min="4" max="4" width="7.28515625" style="298" customWidth="1"/>
    <col min="5" max="5" width="7" style="298" customWidth="1"/>
    <col min="6" max="6" width="8.7109375" style="298" customWidth="1"/>
    <col min="7" max="7" width="12" style="298" bestFit="1" customWidth="1"/>
    <col min="8" max="8" width="16.28515625" style="344" customWidth="1"/>
    <col min="9" max="9" width="10.7109375" style="298" bestFit="1" customWidth="1"/>
    <col min="10" max="10" width="11.5703125" style="298" customWidth="1"/>
    <col min="11" max="11" width="9.5703125" style="298" customWidth="1"/>
    <col min="12" max="12" width="8.85546875" style="298" customWidth="1"/>
    <col min="13" max="13" width="9.7109375" style="298" customWidth="1"/>
    <col min="14" max="14" width="9.5703125" style="298" bestFit="1" customWidth="1"/>
    <col min="15" max="15" width="7.5703125" style="298" customWidth="1"/>
    <col min="16" max="16" width="13.7109375" style="298" customWidth="1"/>
    <col min="17" max="17" width="8.28515625" style="298" customWidth="1"/>
    <col min="18" max="18" width="1.85546875" style="298" customWidth="1"/>
    <col min="19" max="19" width="2" style="298" customWidth="1"/>
    <col min="20" max="20" width="9.140625" style="298"/>
    <col min="21" max="21" width="14" style="298" bestFit="1" customWidth="1"/>
    <col min="22" max="254" width="9.140625" style="298"/>
    <col min="255" max="255" width="4.85546875" style="298" customWidth="1"/>
    <col min="256" max="256" width="34.85546875" style="298" customWidth="1"/>
    <col min="257" max="257" width="0" style="298" hidden="1" customWidth="1"/>
    <col min="258" max="259" width="8.7109375" style="298" customWidth="1"/>
    <col min="260" max="260" width="12" style="298" bestFit="1" customWidth="1"/>
    <col min="261" max="261" width="19.140625" style="298" bestFit="1" customWidth="1"/>
    <col min="262" max="262" width="10.7109375" style="298" bestFit="1" customWidth="1"/>
    <col min="263" max="263" width="15" style="298" customWidth="1"/>
    <col min="264" max="264" width="10.85546875" style="298" customWidth="1"/>
    <col min="265" max="265" width="10.140625" style="298" customWidth="1"/>
    <col min="266" max="266" width="9.5703125" style="298" customWidth="1"/>
    <col min="267" max="267" width="9.5703125" style="298" bestFit="1" customWidth="1"/>
    <col min="268" max="268" width="8.7109375" style="298" customWidth="1"/>
    <col min="269" max="269" width="12.140625" style="298" bestFit="1" customWidth="1"/>
    <col min="270" max="271" width="7.7109375" style="298" customWidth="1"/>
    <col min="272" max="272" width="7.42578125" style="298" customWidth="1"/>
    <col min="273" max="274" width="9.140625" style="298"/>
    <col min="275" max="275" width="12.5703125" style="298" customWidth="1"/>
    <col min="276" max="510" width="9.140625" style="298"/>
    <col min="511" max="511" width="4.85546875" style="298" customWidth="1"/>
    <col min="512" max="512" width="34.85546875" style="298" customWidth="1"/>
    <col min="513" max="513" width="0" style="298" hidden="1" customWidth="1"/>
    <col min="514" max="515" width="8.7109375" style="298" customWidth="1"/>
    <col min="516" max="516" width="12" style="298" bestFit="1" customWidth="1"/>
    <col min="517" max="517" width="19.140625" style="298" bestFit="1" customWidth="1"/>
    <col min="518" max="518" width="10.7109375" style="298" bestFit="1" customWidth="1"/>
    <col min="519" max="519" width="15" style="298" customWidth="1"/>
    <col min="520" max="520" width="10.85546875" style="298" customWidth="1"/>
    <col min="521" max="521" width="10.140625" style="298" customWidth="1"/>
    <col min="522" max="522" width="9.5703125" style="298" customWidth="1"/>
    <col min="523" max="523" width="9.5703125" style="298" bestFit="1" customWidth="1"/>
    <col min="524" max="524" width="8.7109375" style="298" customWidth="1"/>
    <col min="525" max="525" width="12.140625" style="298" bestFit="1" customWidth="1"/>
    <col min="526" max="527" width="7.7109375" style="298" customWidth="1"/>
    <col min="528" max="528" width="7.42578125" style="298" customWidth="1"/>
    <col min="529" max="530" width="9.140625" style="298"/>
    <col min="531" max="531" width="12.5703125" style="298" customWidth="1"/>
    <col min="532" max="766" width="9.140625" style="298"/>
    <col min="767" max="767" width="4.85546875" style="298" customWidth="1"/>
    <col min="768" max="768" width="34.85546875" style="298" customWidth="1"/>
    <col min="769" max="769" width="0" style="298" hidden="1" customWidth="1"/>
    <col min="770" max="771" width="8.7109375" style="298" customWidth="1"/>
    <col min="772" max="772" width="12" style="298" bestFit="1" customWidth="1"/>
    <col min="773" max="773" width="19.140625" style="298" bestFit="1" customWidth="1"/>
    <col min="774" max="774" width="10.7109375" style="298" bestFit="1" customWidth="1"/>
    <col min="775" max="775" width="15" style="298" customWidth="1"/>
    <col min="776" max="776" width="10.85546875" style="298" customWidth="1"/>
    <col min="777" max="777" width="10.140625" style="298" customWidth="1"/>
    <col min="778" max="778" width="9.5703125" style="298" customWidth="1"/>
    <col min="779" max="779" width="9.5703125" style="298" bestFit="1" customWidth="1"/>
    <col min="780" max="780" width="8.7109375" style="298" customWidth="1"/>
    <col min="781" max="781" width="12.140625" style="298" bestFit="1" customWidth="1"/>
    <col min="782" max="783" width="7.7109375" style="298" customWidth="1"/>
    <col min="784" max="784" width="7.42578125" style="298" customWidth="1"/>
    <col min="785" max="786" width="9.140625" style="298"/>
    <col min="787" max="787" width="12.5703125" style="298" customWidth="1"/>
    <col min="788" max="1022" width="9.140625" style="298"/>
    <col min="1023" max="1023" width="4.85546875" style="298" customWidth="1"/>
    <col min="1024" max="1024" width="34.85546875" style="298" customWidth="1"/>
    <col min="1025" max="1025" width="0" style="298" hidden="1" customWidth="1"/>
    <col min="1026" max="1027" width="8.7109375" style="298" customWidth="1"/>
    <col min="1028" max="1028" width="12" style="298" bestFit="1" customWidth="1"/>
    <col min="1029" max="1029" width="19.140625" style="298" bestFit="1" customWidth="1"/>
    <col min="1030" max="1030" width="10.7109375" style="298" bestFit="1" customWidth="1"/>
    <col min="1031" max="1031" width="15" style="298" customWidth="1"/>
    <col min="1032" max="1032" width="10.85546875" style="298" customWidth="1"/>
    <col min="1033" max="1033" width="10.140625" style="298" customWidth="1"/>
    <col min="1034" max="1034" width="9.5703125" style="298" customWidth="1"/>
    <col min="1035" max="1035" width="9.5703125" style="298" bestFit="1" customWidth="1"/>
    <col min="1036" max="1036" width="8.7109375" style="298" customWidth="1"/>
    <col min="1037" max="1037" width="12.140625" style="298" bestFit="1" customWidth="1"/>
    <col min="1038" max="1039" width="7.7109375" style="298" customWidth="1"/>
    <col min="1040" max="1040" width="7.42578125" style="298" customWidth="1"/>
    <col min="1041" max="1042" width="9.140625" style="298"/>
    <col min="1043" max="1043" width="12.5703125" style="298" customWidth="1"/>
    <col min="1044" max="1278" width="9.140625" style="298"/>
    <col min="1279" max="1279" width="4.85546875" style="298" customWidth="1"/>
    <col min="1280" max="1280" width="34.85546875" style="298" customWidth="1"/>
    <col min="1281" max="1281" width="0" style="298" hidden="1" customWidth="1"/>
    <col min="1282" max="1283" width="8.7109375" style="298" customWidth="1"/>
    <col min="1284" max="1284" width="12" style="298" bestFit="1" customWidth="1"/>
    <col min="1285" max="1285" width="19.140625" style="298" bestFit="1" customWidth="1"/>
    <col min="1286" max="1286" width="10.7109375" style="298" bestFit="1" customWidth="1"/>
    <col min="1287" max="1287" width="15" style="298" customWidth="1"/>
    <col min="1288" max="1288" width="10.85546875" style="298" customWidth="1"/>
    <col min="1289" max="1289" width="10.140625" style="298" customWidth="1"/>
    <col min="1290" max="1290" width="9.5703125" style="298" customWidth="1"/>
    <col min="1291" max="1291" width="9.5703125" style="298" bestFit="1" customWidth="1"/>
    <col min="1292" max="1292" width="8.7109375" style="298" customWidth="1"/>
    <col min="1293" max="1293" width="12.140625" style="298" bestFit="1" customWidth="1"/>
    <col min="1294" max="1295" width="7.7109375" style="298" customWidth="1"/>
    <col min="1296" max="1296" width="7.42578125" style="298" customWidth="1"/>
    <col min="1297" max="1298" width="9.140625" style="298"/>
    <col min="1299" max="1299" width="12.5703125" style="298" customWidth="1"/>
    <col min="1300" max="1534" width="9.140625" style="298"/>
    <col min="1535" max="1535" width="4.85546875" style="298" customWidth="1"/>
    <col min="1536" max="1536" width="34.85546875" style="298" customWidth="1"/>
    <col min="1537" max="1537" width="0" style="298" hidden="1" customWidth="1"/>
    <col min="1538" max="1539" width="8.7109375" style="298" customWidth="1"/>
    <col min="1540" max="1540" width="12" style="298" bestFit="1" customWidth="1"/>
    <col min="1541" max="1541" width="19.140625" style="298" bestFit="1" customWidth="1"/>
    <col min="1542" max="1542" width="10.7109375" style="298" bestFit="1" customWidth="1"/>
    <col min="1543" max="1543" width="15" style="298" customWidth="1"/>
    <col min="1544" max="1544" width="10.85546875" style="298" customWidth="1"/>
    <col min="1545" max="1545" width="10.140625" style="298" customWidth="1"/>
    <col min="1546" max="1546" width="9.5703125" style="298" customWidth="1"/>
    <col min="1547" max="1547" width="9.5703125" style="298" bestFit="1" customWidth="1"/>
    <col min="1548" max="1548" width="8.7109375" style="298" customWidth="1"/>
    <col min="1549" max="1549" width="12.140625" style="298" bestFit="1" customWidth="1"/>
    <col min="1550" max="1551" width="7.7109375" style="298" customWidth="1"/>
    <col min="1552" max="1552" width="7.42578125" style="298" customWidth="1"/>
    <col min="1553" max="1554" width="9.140625" style="298"/>
    <col min="1555" max="1555" width="12.5703125" style="298" customWidth="1"/>
    <col min="1556" max="1790" width="9.140625" style="298"/>
    <col min="1791" max="1791" width="4.85546875" style="298" customWidth="1"/>
    <col min="1792" max="1792" width="34.85546875" style="298" customWidth="1"/>
    <col min="1793" max="1793" width="0" style="298" hidden="1" customWidth="1"/>
    <col min="1794" max="1795" width="8.7109375" style="298" customWidth="1"/>
    <col min="1796" max="1796" width="12" style="298" bestFit="1" customWidth="1"/>
    <col min="1797" max="1797" width="19.140625" style="298" bestFit="1" customWidth="1"/>
    <col min="1798" max="1798" width="10.7109375" style="298" bestFit="1" customWidth="1"/>
    <col min="1799" max="1799" width="15" style="298" customWidth="1"/>
    <col min="1800" max="1800" width="10.85546875" style="298" customWidth="1"/>
    <col min="1801" max="1801" width="10.140625" style="298" customWidth="1"/>
    <col min="1802" max="1802" width="9.5703125" style="298" customWidth="1"/>
    <col min="1803" max="1803" width="9.5703125" style="298" bestFit="1" customWidth="1"/>
    <col min="1804" max="1804" width="8.7109375" style="298" customWidth="1"/>
    <col min="1805" max="1805" width="12.140625" style="298" bestFit="1" customWidth="1"/>
    <col min="1806" max="1807" width="7.7109375" style="298" customWidth="1"/>
    <col min="1808" max="1808" width="7.42578125" style="298" customWidth="1"/>
    <col min="1809" max="1810" width="9.140625" style="298"/>
    <col min="1811" max="1811" width="12.5703125" style="298" customWidth="1"/>
    <col min="1812" max="2046" width="9.140625" style="298"/>
    <col min="2047" max="2047" width="4.85546875" style="298" customWidth="1"/>
    <col min="2048" max="2048" width="34.85546875" style="298" customWidth="1"/>
    <col min="2049" max="2049" width="0" style="298" hidden="1" customWidth="1"/>
    <col min="2050" max="2051" width="8.7109375" style="298" customWidth="1"/>
    <col min="2052" max="2052" width="12" style="298" bestFit="1" customWidth="1"/>
    <col min="2053" max="2053" width="19.140625" style="298" bestFit="1" customWidth="1"/>
    <col min="2054" max="2054" width="10.7109375" style="298" bestFit="1" customWidth="1"/>
    <col min="2055" max="2055" width="15" style="298" customWidth="1"/>
    <col min="2056" max="2056" width="10.85546875" style="298" customWidth="1"/>
    <col min="2057" max="2057" width="10.140625" style="298" customWidth="1"/>
    <col min="2058" max="2058" width="9.5703125" style="298" customWidth="1"/>
    <col min="2059" max="2059" width="9.5703125" style="298" bestFit="1" customWidth="1"/>
    <col min="2060" max="2060" width="8.7109375" style="298" customWidth="1"/>
    <col min="2061" max="2061" width="12.140625" style="298" bestFit="1" customWidth="1"/>
    <col min="2062" max="2063" width="7.7109375" style="298" customWidth="1"/>
    <col min="2064" max="2064" width="7.42578125" style="298" customWidth="1"/>
    <col min="2065" max="2066" width="9.140625" style="298"/>
    <col min="2067" max="2067" width="12.5703125" style="298" customWidth="1"/>
    <col min="2068" max="2302" width="9.140625" style="298"/>
    <col min="2303" max="2303" width="4.85546875" style="298" customWidth="1"/>
    <col min="2304" max="2304" width="34.85546875" style="298" customWidth="1"/>
    <col min="2305" max="2305" width="0" style="298" hidden="1" customWidth="1"/>
    <col min="2306" max="2307" width="8.7109375" style="298" customWidth="1"/>
    <col min="2308" max="2308" width="12" style="298" bestFit="1" customWidth="1"/>
    <col min="2309" max="2309" width="19.140625" style="298" bestFit="1" customWidth="1"/>
    <col min="2310" max="2310" width="10.7109375" style="298" bestFit="1" customWidth="1"/>
    <col min="2311" max="2311" width="15" style="298" customWidth="1"/>
    <col min="2312" max="2312" width="10.85546875" style="298" customWidth="1"/>
    <col min="2313" max="2313" width="10.140625" style="298" customWidth="1"/>
    <col min="2314" max="2314" width="9.5703125" style="298" customWidth="1"/>
    <col min="2315" max="2315" width="9.5703125" style="298" bestFit="1" customWidth="1"/>
    <col min="2316" max="2316" width="8.7109375" style="298" customWidth="1"/>
    <col min="2317" max="2317" width="12.140625" style="298" bestFit="1" customWidth="1"/>
    <col min="2318" max="2319" width="7.7109375" style="298" customWidth="1"/>
    <col min="2320" max="2320" width="7.42578125" style="298" customWidth="1"/>
    <col min="2321" max="2322" width="9.140625" style="298"/>
    <col min="2323" max="2323" width="12.5703125" style="298" customWidth="1"/>
    <col min="2324" max="2558" width="9.140625" style="298"/>
    <col min="2559" max="2559" width="4.85546875" style="298" customWidth="1"/>
    <col min="2560" max="2560" width="34.85546875" style="298" customWidth="1"/>
    <col min="2561" max="2561" width="0" style="298" hidden="1" customWidth="1"/>
    <col min="2562" max="2563" width="8.7109375" style="298" customWidth="1"/>
    <col min="2564" max="2564" width="12" style="298" bestFit="1" customWidth="1"/>
    <col min="2565" max="2565" width="19.140625" style="298" bestFit="1" customWidth="1"/>
    <col min="2566" max="2566" width="10.7109375" style="298" bestFit="1" customWidth="1"/>
    <col min="2567" max="2567" width="15" style="298" customWidth="1"/>
    <col min="2568" max="2568" width="10.85546875" style="298" customWidth="1"/>
    <col min="2569" max="2569" width="10.140625" style="298" customWidth="1"/>
    <col min="2570" max="2570" width="9.5703125" style="298" customWidth="1"/>
    <col min="2571" max="2571" width="9.5703125" style="298" bestFit="1" customWidth="1"/>
    <col min="2572" max="2572" width="8.7109375" style="298" customWidth="1"/>
    <col min="2573" max="2573" width="12.140625" style="298" bestFit="1" customWidth="1"/>
    <col min="2574" max="2575" width="7.7109375" style="298" customWidth="1"/>
    <col min="2576" max="2576" width="7.42578125" style="298" customWidth="1"/>
    <col min="2577" max="2578" width="9.140625" style="298"/>
    <col min="2579" max="2579" width="12.5703125" style="298" customWidth="1"/>
    <col min="2580" max="2814" width="9.140625" style="298"/>
    <col min="2815" max="2815" width="4.85546875" style="298" customWidth="1"/>
    <col min="2816" max="2816" width="34.85546875" style="298" customWidth="1"/>
    <col min="2817" max="2817" width="0" style="298" hidden="1" customWidth="1"/>
    <col min="2818" max="2819" width="8.7109375" style="298" customWidth="1"/>
    <col min="2820" max="2820" width="12" style="298" bestFit="1" customWidth="1"/>
    <col min="2821" max="2821" width="19.140625" style="298" bestFit="1" customWidth="1"/>
    <col min="2822" max="2822" width="10.7109375" style="298" bestFit="1" customWidth="1"/>
    <col min="2823" max="2823" width="15" style="298" customWidth="1"/>
    <col min="2824" max="2824" width="10.85546875" style="298" customWidth="1"/>
    <col min="2825" max="2825" width="10.140625" style="298" customWidth="1"/>
    <col min="2826" max="2826" width="9.5703125" style="298" customWidth="1"/>
    <col min="2827" max="2827" width="9.5703125" style="298" bestFit="1" customWidth="1"/>
    <col min="2828" max="2828" width="8.7109375" style="298" customWidth="1"/>
    <col min="2829" max="2829" width="12.140625" style="298" bestFit="1" customWidth="1"/>
    <col min="2830" max="2831" width="7.7109375" style="298" customWidth="1"/>
    <col min="2832" max="2832" width="7.42578125" style="298" customWidth="1"/>
    <col min="2833" max="2834" width="9.140625" style="298"/>
    <col min="2835" max="2835" width="12.5703125" style="298" customWidth="1"/>
    <col min="2836" max="3070" width="9.140625" style="298"/>
    <col min="3071" max="3071" width="4.85546875" style="298" customWidth="1"/>
    <col min="3072" max="3072" width="34.85546875" style="298" customWidth="1"/>
    <col min="3073" max="3073" width="0" style="298" hidden="1" customWidth="1"/>
    <col min="3074" max="3075" width="8.7109375" style="298" customWidth="1"/>
    <col min="3076" max="3076" width="12" style="298" bestFit="1" customWidth="1"/>
    <col min="3077" max="3077" width="19.140625" style="298" bestFit="1" customWidth="1"/>
    <col min="3078" max="3078" width="10.7109375" style="298" bestFit="1" customWidth="1"/>
    <col min="3079" max="3079" width="15" style="298" customWidth="1"/>
    <col min="3080" max="3080" width="10.85546875" style="298" customWidth="1"/>
    <col min="3081" max="3081" width="10.140625" style="298" customWidth="1"/>
    <col min="3082" max="3082" width="9.5703125" style="298" customWidth="1"/>
    <col min="3083" max="3083" width="9.5703125" style="298" bestFit="1" customWidth="1"/>
    <col min="3084" max="3084" width="8.7109375" style="298" customWidth="1"/>
    <col min="3085" max="3085" width="12.140625" style="298" bestFit="1" customWidth="1"/>
    <col min="3086" max="3087" width="7.7109375" style="298" customWidth="1"/>
    <col min="3088" max="3088" width="7.42578125" style="298" customWidth="1"/>
    <col min="3089" max="3090" width="9.140625" style="298"/>
    <col min="3091" max="3091" width="12.5703125" style="298" customWidth="1"/>
    <col min="3092" max="3326" width="9.140625" style="298"/>
    <col min="3327" max="3327" width="4.85546875" style="298" customWidth="1"/>
    <col min="3328" max="3328" width="34.85546875" style="298" customWidth="1"/>
    <col min="3329" max="3329" width="0" style="298" hidden="1" customWidth="1"/>
    <col min="3330" max="3331" width="8.7109375" style="298" customWidth="1"/>
    <col min="3332" max="3332" width="12" style="298" bestFit="1" customWidth="1"/>
    <col min="3333" max="3333" width="19.140625" style="298" bestFit="1" customWidth="1"/>
    <col min="3334" max="3334" width="10.7109375" style="298" bestFit="1" customWidth="1"/>
    <col min="3335" max="3335" width="15" style="298" customWidth="1"/>
    <col min="3336" max="3336" width="10.85546875" style="298" customWidth="1"/>
    <col min="3337" max="3337" width="10.140625" style="298" customWidth="1"/>
    <col min="3338" max="3338" width="9.5703125" style="298" customWidth="1"/>
    <col min="3339" max="3339" width="9.5703125" style="298" bestFit="1" customWidth="1"/>
    <col min="3340" max="3340" width="8.7109375" style="298" customWidth="1"/>
    <col min="3341" max="3341" width="12.140625" style="298" bestFit="1" customWidth="1"/>
    <col min="3342" max="3343" width="7.7109375" style="298" customWidth="1"/>
    <col min="3344" max="3344" width="7.42578125" style="298" customWidth="1"/>
    <col min="3345" max="3346" width="9.140625" style="298"/>
    <col min="3347" max="3347" width="12.5703125" style="298" customWidth="1"/>
    <col min="3348" max="3582" width="9.140625" style="298"/>
    <col min="3583" max="3583" width="4.85546875" style="298" customWidth="1"/>
    <col min="3584" max="3584" width="34.85546875" style="298" customWidth="1"/>
    <col min="3585" max="3585" width="0" style="298" hidden="1" customWidth="1"/>
    <col min="3586" max="3587" width="8.7109375" style="298" customWidth="1"/>
    <col min="3588" max="3588" width="12" style="298" bestFit="1" customWidth="1"/>
    <col min="3589" max="3589" width="19.140625" style="298" bestFit="1" customWidth="1"/>
    <col min="3590" max="3590" width="10.7109375" style="298" bestFit="1" customWidth="1"/>
    <col min="3591" max="3591" width="15" style="298" customWidth="1"/>
    <col min="3592" max="3592" width="10.85546875" style="298" customWidth="1"/>
    <col min="3593" max="3593" width="10.140625" style="298" customWidth="1"/>
    <col min="3594" max="3594" width="9.5703125" style="298" customWidth="1"/>
    <col min="3595" max="3595" width="9.5703125" style="298" bestFit="1" customWidth="1"/>
    <col min="3596" max="3596" width="8.7109375" style="298" customWidth="1"/>
    <col min="3597" max="3597" width="12.140625" style="298" bestFit="1" customWidth="1"/>
    <col min="3598" max="3599" width="7.7109375" style="298" customWidth="1"/>
    <col min="3600" max="3600" width="7.42578125" style="298" customWidth="1"/>
    <col min="3601" max="3602" width="9.140625" style="298"/>
    <col min="3603" max="3603" width="12.5703125" style="298" customWidth="1"/>
    <col min="3604" max="3838" width="9.140625" style="298"/>
    <col min="3839" max="3839" width="4.85546875" style="298" customWidth="1"/>
    <col min="3840" max="3840" width="34.85546875" style="298" customWidth="1"/>
    <col min="3841" max="3841" width="0" style="298" hidden="1" customWidth="1"/>
    <col min="3842" max="3843" width="8.7109375" style="298" customWidth="1"/>
    <col min="3844" max="3844" width="12" style="298" bestFit="1" customWidth="1"/>
    <col min="3845" max="3845" width="19.140625" style="298" bestFit="1" customWidth="1"/>
    <col min="3846" max="3846" width="10.7109375" style="298" bestFit="1" customWidth="1"/>
    <col min="3847" max="3847" width="15" style="298" customWidth="1"/>
    <col min="3848" max="3848" width="10.85546875" style="298" customWidth="1"/>
    <col min="3849" max="3849" width="10.140625" style="298" customWidth="1"/>
    <col min="3850" max="3850" width="9.5703125" style="298" customWidth="1"/>
    <col min="3851" max="3851" width="9.5703125" style="298" bestFit="1" customWidth="1"/>
    <col min="3852" max="3852" width="8.7109375" style="298" customWidth="1"/>
    <col min="3853" max="3853" width="12.140625" style="298" bestFit="1" customWidth="1"/>
    <col min="3854" max="3855" width="7.7109375" style="298" customWidth="1"/>
    <col min="3856" max="3856" width="7.42578125" style="298" customWidth="1"/>
    <col min="3857" max="3858" width="9.140625" style="298"/>
    <col min="3859" max="3859" width="12.5703125" style="298" customWidth="1"/>
    <col min="3860" max="4094" width="9.140625" style="298"/>
    <col min="4095" max="4095" width="4.85546875" style="298" customWidth="1"/>
    <col min="4096" max="4096" width="34.85546875" style="298" customWidth="1"/>
    <col min="4097" max="4097" width="0" style="298" hidden="1" customWidth="1"/>
    <col min="4098" max="4099" width="8.7109375" style="298" customWidth="1"/>
    <col min="4100" max="4100" width="12" style="298" bestFit="1" customWidth="1"/>
    <col min="4101" max="4101" width="19.140625" style="298" bestFit="1" customWidth="1"/>
    <col min="4102" max="4102" width="10.7109375" style="298" bestFit="1" customWidth="1"/>
    <col min="4103" max="4103" width="15" style="298" customWidth="1"/>
    <col min="4104" max="4104" width="10.85546875" style="298" customWidth="1"/>
    <col min="4105" max="4105" width="10.140625" style="298" customWidth="1"/>
    <col min="4106" max="4106" width="9.5703125" style="298" customWidth="1"/>
    <col min="4107" max="4107" width="9.5703125" style="298" bestFit="1" customWidth="1"/>
    <col min="4108" max="4108" width="8.7109375" style="298" customWidth="1"/>
    <col min="4109" max="4109" width="12.140625" style="298" bestFit="1" customWidth="1"/>
    <col min="4110" max="4111" width="7.7109375" style="298" customWidth="1"/>
    <col min="4112" max="4112" width="7.42578125" style="298" customWidth="1"/>
    <col min="4113" max="4114" width="9.140625" style="298"/>
    <col min="4115" max="4115" width="12.5703125" style="298" customWidth="1"/>
    <col min="4116" max="4350" width="9.140625" style="298"/>
    <col min="4351" max="4351" width="4.85546875" style="298" customWidth="1"/>
    <col min="4352" max="4352" width="34.85546875" style="298" customWidth="1"/>
    <col min="4353" max="4353" width="0" style="298" hidden="1" customWidth="1"/>
    <col min="4354" max="4355" width="8.7109375" style="298" customWidth="1"/>
    <col min="4356" max="4356" width="12" style="298" bestFit="1" customWidth="1"/>
    <col min="4357" max="4357" width="19.140625" style="298" bestFit="1" customWidth="1"/>
    <col min="4358" max="4358" width="10.7109375" style="298" bestFit="1" customWidth="1"/>
    <col min="4359" max="4359" width="15" style="298" customWidth="1"/>
    <col min="4360" max="4360" width="10.85546875" style="298" customWidth="1"/>
    <col min="4361" max="4361" width="10.140625" style="298" customWidth="1"/>
    <col min="4362" max="4362" width="9.5703125" style="298" customWidth="1"/>
    <col min="4363" max="4363" width="9.5703125" style="298" bestFit="1" customWidth="1"/>
    <col min="4364" max="4364" width="8.7109375" style="298" customWidth="1"/>
    <col min="4365" max="4365" width="12.140625" style="298" bestFit="1" customWidth="1"/>
    <col min="4366" max="4367" width="7.7109375" style="298" customWidth="1"/>
    <col min="4368" max="4368" width="7.42578125" style="298" customWidth="1"/>
    <col min="4369" max="4370" width="9.140625" style="298"/>
    <col min="4371" max="4371" width="12.5703125" style="298" customWidth="1"/>
    <col min="4372" max="4606" width="9.140625" style="298"/>
    <col min="4607" max="4607" width="4.85546875" style="298" customWidth="1"/>
    <col min="4608" max="4608" width="34.85546875" style="298" customWidth="1"/>
    <col min="4609" max="4609" width="0" style="298" hidden="1" customWidth="1"/>
    <col min="4610" max="4611" width="8.7109375" style="298" customWidth="1"/>
    <col min="4612" max="4612" width="12" style="298" bestFit="1" customWidth="1"/>
    <col min="4613" max="4613" width="19.140625" style="298" bestFit="1" customWidth="1"/>
    <col min="4614" max="4614" width="10.7109375" style="298" bestFit="1" customWidth="1"/>
    <col min="4615" max="4615" width="15" style="298" customWidth="1"/>
    <col min="4616" max="4616" width="10.85546875" style="298" customWidth="1"/>
    <col min="4617" max="4617" width="10.140625" style="298" customWidth="1"/>
    <col min="4618" max="4618" width="9.5703125" style="298" customWidth="1"/>
    <col min="4619" max="4619" width="9.5703125" style="298" bestFit="1" customWidth="1"/>
    <col min="4620" max="4620" width="8.7109375" style="298" customWidth="1"/>
    <col min="4621" max="4621" width="12.140625" style="298" bestFit="1" customWidth="1"/>
    <col min="4622" max="4623" width="7.7109375" style="298" customWidth="1"/>
    <col min="4624" max="4624" width="7.42578125" style="298" customWidth="1"/>
    <col min="4625" max="4626" width="9.140625" style="298"/>
    <col min="4627" max="4627" width="12.5703125" style="298" customWidth="1"/>
    <col min="4628" max="4862" width="9.140625" style="298"/>
    <col min="4863" max="4863" width="4.85546875" style="298" customWidth="1"/>
    <col min="4864" max="4864" width="34.85546875" style="298" customWidth="1"/>
    <col min="4865" max="4865" width="0" style="298" hidden="1" customWidth="1"/>
    <col min="4866" max="4867" width="8.7109375" style="298" customWidth="1"/>
    <col min="4868" max="4868" width="12" style="298" bestFit="1" customWidth="1"/>
    <col min="4869" max="4869" width="19.140625" style="298" bestFit="1" customWidth="1"/>
    <col min="4870" max="4870" width="10.7109375" style="298" bestFit="1" customWidth="1"/>
    <col min="4871" max="4871" width="15" style="298" customWidth="1"/>
    <col min="4872" max="4872" width="10.85546875" style="298" customWidth="1"/>
    <col min="4873" max="4873" width="10.140625" style="298" customWidth="1"/>
    <col min="4874" max="4874" width="9.5703125" style="298" customWidth="1"/>
    <col min="4875" max="4875" width="9.5703125" style="298" bestFit="1" customWidth="1"/>
    <col min="4876" max="4876" width="8.7109375" style="298" customWidth="1"/>
    <col min="4877" max="4877" width="12.140625" style="298" bestFit="1" customWidth="1"/>
    <col min="4878" max="4879" width="7.7109375" style="298" customWidth="1"/>
    <col min="4880" max="4880" width="7.42578125" style="298" customWidth="1"/>
    <col min="4881" max="4882" width="9.140625" style="298"/>
    <col min="4883" max="4883" width="12.5703125" style="298" customWidth="1"/>
    <col min="4884" max="5118" width="9.140625" style="298"/>
    <col min="5119" max="5119" width="4.85546875" style="298" customWidth="1"/>
    <col min="5120" max="5120" width="34.85546875" style="298" customWidth="1"/>
    <col min="5121" max="5121" width="0" style="298" hidden="1" customWidth="1"/>
    <col min="5122" max="5123" width="8.7109375" style="298" customWidth="1"/>
    <col min="5124" max="5124" width="12" style="298" bestFit="1" customWidth="1"/>
    <col min="5125" max="5125" width="19.140625" style="298" bestFit="1" customWidth="1"/>
    <col min="5126" max="5126" width="10.7109375" style="298" bestFit="1" customWidth="1"/>
    <col min="5127" max="5127" width="15" style="298" customWidth="1"/>
    <col min="5128" max="5128" width="10.85546875" style="298" customWidth="1"/>
    <col min="5129" max="5129" width="10.140625" style="298" customWidth="1"/>
    <col min="5130" max="5130" width="9.5703125" style="298" customWidth="1"/>
    <col min="5131" max="5131" width="9.5703125" style="298" bestFit="1" customWidth="1"/>
    <col min="5132" max="5132" width="8.7109375" style="298" customWidth="1"/>
    <col min="5133" max="5133" width="12.140625" style="298" bestFit="1" customWidth="1"/>
    <col min="5134" max="5135" width="7.7109375" style="298" customWidth="1"/>
    <col min="5136" max="5136" width="7.42578125" style="298" customWidth="1"/>
    <col min="5137" max="5138" width="9.140625" style="298"/>
    <col min="5139" max="5139" width="12.5703125" style="298" customWidth="1"/>
    <col min="5140" max="5374" width="9.140625" style="298"/>
    <col min="5375" max="5375" width="4.85546875" style="298" customWidth="1"/>
    <col min="5376" max="5376" width="34.85546875" style="298" customWidth="1"/>
    <col min="5377" max="5377" width="0" style="298" hidden="1" customWidth="1"/>
    <col min="5378" max="5379" width="8.7109375" style="298" customWidth="1"/>
    <col min="5380" max="5380" width="12" style="298" bestFit="1" customWidth="1"/>
    <col min="5381" max="5381" width="19.140625" style="298" bestFit="1" customWidth="1"/>
    <col min="5382" max="5382" width="10.7109375" style="298" bestFit="1" customWidth="1"/>
    <col min="5383" max="5383" width="15" style="298" customWidth="1"/>
    <col min="5384" max="5384" width="10.85546875" style="298" customWidth="1"/>
    <col min="5385" max="5385" width="10.140625" style="298" customWidth="1"/>
    <col min="5386" max="5386" width="9.5703125" style="298" customWidth="1"/>
    <col min="5387" max="5387" width="9.5703125" style="298" bestFit="1" customWidth="1"/>
    <col min="5388" max="5388" width="8.7109375" style="298" customWidth="1"/>
    <col min="5389" max="5389" width="12.140625" style="298" bestFit="1" customWidth="1"/>
    <col min="5390" max="5391" width="7.7109375" style="298" customWidth="1"/>
    <col min="5392" max="5392" width="7.42578125" style="298" customWidth="1"/>
    <col min="5393" max="5394" width="9.140625" style="298"/>
    <col min="5395" max="5395" width="12.5703125" style="298" customWidth="1"/>
    <col min="5396" max="5630" width="9.140625" style="298"/>
    <col min="5631" max="5631" width="4.85546875" style="298" customWidth="1"/>
    <col min="5632" max="5632" width="34.85546875" style="298" customWidth="1"/>
    <col min="5633" max="5633" width="0" style="298" hidden="1" customWidth="1"/>
    <col min="5634" max="5635" width="8.7109375" style="298" customWidth="1"/>
    <col min="5636" max="5636" width="12" style="298" bestFit="1" customWidth="1"/>
    <col min="5637" max="5637" width="19.140625" style="298" bestFit="1" customWidth="1"/>
    <col min="5638" max="5638" width="10.7109375" style="298" bestFit="1" customWidth="1"/>
    <col min="5639" max="5639" width="15" style="298" customWidth="1"/>
    <col min="5640" max="5640" width="10.85546875" style="298" customWidth="1"/>
    <col min="5641" max="5641" width="10.140625" style="298" customWidth="1"/>
    <col min="5642" max="5642" width="9.5703125" style="298" customWidth="1"/>
    <col min="5643" max="5643" width="9.5703125" style="298" bestFit="1" customWidth="1"/>
    <col min="5644" max="5644" width="8.7109375" style="298" customWidth="1"/>
    <col min="5645" max="5645" width="12.140625" style="298" bestFit="1" customWidth="1"/>
    <col min="5646" max="5647" width="7.7109375" style="298" customWidth="1"/>
    <col min="5648" max="5648" width="7.42578125" style="298" customWidth="1"/>
    <col min="5649" max="5650" width="9.140625" style="298"/>
    <col min="5651" max="5651" width="12.5703125" style="298" customWidth="1"/>
    <col min="5652" max="5886" width="9.140625" style="298"/>
    <col min="5887" max="5887" width="4.85546875" style="298" customWidth="1"/>
    <col min="5888" max="5888" width="34.85546875" style="298" customWidth="1"/>
    <col min="5889" max="5889" width="0" style="298" hidden="1" customWidth="1"/>
    <col min="5890" max="5891" width="8.7109375" style="298" customWidth="1"/>
    <col min="5892" max="5892" width="12" style="298" bestFit="1" customWidth="1"/>
    <col min="5893" max="5893" width="19.140625" style="298" bestFit="1" customWidth="1"/>
    <col min="5894" max="5894" width="10.7109375" style="298" bestFit="1" customWidth="1"/>
    <col min="5895" max="5895" width="15" style="298" customWidth="1"/>
    <col min="5896" max="5896" width="10.85546875" style="298" customWidth="1"/>
    <col min="5897" max="5897" width="10.140625" style="298" customWidth="1"/>
    <col min="5898" max="5898" width="9.5703125" style="298" customWidth="1"/>
    <col min="5899" max="5899" width="9.5703125" style="298" bestFit="1" customWidth="1"/>
    <col min="5900" max="5900" width="8.7109375" style="298" customWidth="1"/>
    <col min="5901" max="5901" width="12.140625" style="298" bestFit="1" customWidth="1"/>
    <col min="5902" max="5903" width="7.7109375" style="298" customWidth="1"/>
    <col min="5904" max="5904" width="7.42578125" style="298" customWidth="1"/>
    <col min="5905" max="5906" width="9.140625" style="298"/>
    <col min="5907" max="5907" width="12.5703125" style="298" customWidth="1"/>
    <col min="5908" max="6142" width="9.140625" style="298"/>
    <col min="6143" max="6143" width="4.85546875" style="298" customWidth="1"/>
    <col min="6144" max="6144" width="34.85546875" style="298" customWidth="1"/>
    <col min="6145" max="6145" width="0" style="298" hidden="1" customWidth="1"/>
    <col min="6146" max="6147" width="8.7109375" style="298" customWidth="1"/>
    <col min="6148" max="6148" width="12" style="298" bestFit="1" customWidth="1"/>
    <col min="6149" max="6149" width="19.140625" style="298" bestFit="1" customWidth="1"/>
    <col min="6150" max="6150" width="10.7109375" style="298" bestFit="1" customWidth="1"/>
    <col min="6151" max="6151" width="15" style="298" customWidth="1"/>
    <col min="6152" max="6152" width="10.85546875" style="298" customWidth="1"/>
    <col min="6153" max="6153" width="10.140625" style="298" customWidth="1"/>
    <col min="6154" max="6154" width="9.5703125" style="298" customWidth="1"/>
    <col min="6155" max="6155" width="9.5703125" style="298" bestFit="1" customWidth="1"/>
    <col min="6156" max="6156" width="8.7109375" style="298" customWidth="1"/>
    <col min="6157" max="6157" width="12.140625" style="298" bestFit="1" customWidth="1"/>
    <col min="6158" max="6159" width="7.7109375" style="298" customWidth="1"/>
    <col min="6160" max="6160" width="7.42578125" style="298" customWidth="1"/>
    <col min="6161" max="6162" width="9.140625" style="298"/>
    <col min="6163" max="6163" width="12.5703125" style="298" customWidth="1"/>
    <col min="6164" max="6398" width="9.140625" style="298"/>
    <col min="6399" max="6399" width="4.85546875" style="298" customWidth="1"/>
    <col min="6400" max="6400" width="34.85546875" style="298" customWidth="1"/>
    <col min="6401" max="6401" width="0" style="298" hidden="1" customWidth="1"/>
    <col min="6402" max="6403" width="8.7109375" style="298" customWidth="1"/>
    <col min="6404" max="6404" width="12" style="298" bestFit="1" customWidth="1"/>
    <col min="6405" max="6405" width="19.140625" style="298" bestFit="1" customWidth="1"/>
    <col min="6406" max="6406" width="10.7109375" style="298" bestFit="1" customWidth="1"/>
    <col min="6407" max="6407" width="15" style="298" customWidth="1"/>
    <col min="6408" max="6408" width="10.85546875" style="298" customWidth="1"/>
    <col min="6409" max="6409" width="10.140625" style="298" customWidth="1"/>
    <col min="6410" max="6410" width="9.5703125" style="298" customWidth="1"/>
    <col min="6411" max="6411" width="9.5703125" style="298" bestFit="1" customWidth="1"/>
    <col min="6412" max="6412" width="8.7109375" style="298" customWidth="1"/>
    <col min="6413" max="6413" width="12.140625" style="298" bestFit="1" customWidth="1"/>
    <col min="6414" max="6415" width="7.7109375" style="298" customWidth="1"/>
    <col min="6416" max="6416" width="7.42578125" style="298" customWidth="1"/>
    <col min="6417" max="6418" width="9.140625" style="298"/>
    <col min="6419" max="6419" width="12.5703125" style="298" customWidth="1"/>
    <col min="6420" max="6654" width="9.140625" style="298"/>
    <col min="6655" max="6655" width="4.85546875" style="298" customWidth="1"/>
    <col min="6656" max="6656" width="34.85546875" style="298" customWidth="1"/>
    <col min="6657" max="6657" width="0" style="298" hidden="1" customWidth="1"/>
    <col min="6658" max="6659" width="8.7109375" style="298" customWidth="1"/>
    <col min="6660" max="6660" width="12" style="298" bestFit="1" customWidth="1"/>
    <col min="6661" max="6661" width="19.140625" style="298" bestFit="1" customWidth="1"/>
    <col min="6662" max="6662" width="10.7109375" style="298" bestFit="1" customWidth="1"/>
    <col min="6663" max="6663" width="15" style="298" customWidth="1"/>
    <col min="6664" max="6664" width="10.85546875" style="298" customWidth="1"/>
    <col min="6665" max="6665" width="10.140625" style="298" customWidth="1"/>
    <col min="6666" max="6666" width="9.5703125" style="298" customWidth="1"/>
    <col min="6667" max="6667" width="9.5703125" style="298" bestFit="1" customWidth="1"/>
    <col min="6668" max="6668" width="8.7109375" style="298" customWidth="1"/>
    <col min="6669" max="6669" width="12.140625" style="298" bestFit="1" customWidth="1"/>
    <col min="6670" max="6671" width="7.7109375" style="298" customWidth="1"/>
    <col min="6672" max="6672" width="7.42578125" style="298" customWidth="1"/>
    <col min="6673" max="6674" width="9.140625" style="298"/>
    <col min="6675" max="6675" width="12.5703125" style="298" customWidth="1"/>
    <col min="6676" max="6910" width="9.140625" style="298"/>
    <col min="6911" max="6911" width="4.85546875" style="298" customWidth="1"/>
    <col min="6912" max="6912" width="34.85546875" style="298" customWidth="1"/>
    <col min="6913" max="6913" width="0" style="298" hidden="1" customWidth="1"/>
    <col min="6914" max="6915" width="8.7109375" style="298" customWidth="1"/>
    <col min="6916" max="6916" width="12" style="298" bestFit="1" customWidth="1"/>
    <col min="6917" max="6917" width="19.140625" style="298" bestFit="1" customWidth="1"/>
    <col min="6918" max="6918" width="10.7109375" style="298" bestFit="1" customWidth="1"/>
    <col min="6919" max="6919" width="15" style="298" customWidth="1"/>
    <col min="6920" max="6920" width="10.85546875" style="298" customWidth="1"/>
    <col min="6921" max="6921" width="10.140625" style="298" customWidth="1"/>
    <col min="6922" max="6922" width="9.5703125" style="298" customWidth="1"/>
    <col min="6923" max="6923" width="9.5703125" style="298" bestFit="1" customWidth="1"/>
    <col min="6924" max="6924" width="8.7109375" style="298" customWidth="1"/>
    <col min="6925" max="6925" width="12.140625" style="298" bestFit="1" customWidth="1"/>
    <col min="6926" max="6927" width="7.7109375" style="298" customWidth="1"/>
    <col min="6928" max="6928" width="7.42578125" style="298" customWidth="1"/>
    <col min="6929" max="6930" width="9.140625" style="298"/>
    <col min="6931" max="6931" width="12.5703125" style="298" customWidth="1"/>
    <col min="6932" max="7166" width="9.140625" style="298"/>
    <col min="7167" max="7167" width="4.85546875" style="298" customWidth="1"/>
    <col min="7168" max="7168" width="34.85546875" style="298" customWidth="1"/>
    <col min="7169" max="7169" width="0" style="298" hidden="1" customWidth="1"/>
    <col min="7170" max="7171" width="8.7109375" style="298" customWidth="1"/>
    <col min="7172" max="7172" width="12" style="298" bestFit="1" customWidth="1"/>
    <col min="7173" max="7173" width="19.140625" style="298" bestFit="1" customWidth="1"/>
    <col min="7174" max="7174" width="10.7109375" style="298" bestFit="1" customWidth="1"/>
    <col min="7175" max="7175" width="15" style="298" customWidth="1"/>
    <col min="7176" max="7176" width="10.85546875" style="298" customWidth="1"/>
    <col min="7177" max="7177" width="10.140625" style="298" customWidth="1"/>
    <col min="7178" max="7178" width="9.5703125" style="298" customWidth="1"/>
    <col min="7179" max="7179" width="9.5703125" style="298" bestFit="1" customWidth="1"/>
    <col min="7180" max="7180" width="8.7109375" style="298" customWidth="1"/>
    <col min="7181" max="7181" width="12.140625" style="298" bestFit="1" customWidth="1"/>
    <col min="7182" max="7183" width="7.7109375" style="298" customWidth="1"/>
    <col min="7184" max="7184" width="7.42578125" style="298" customWidth="1"/>
    <col min="7185" max="7186" width="9.140625" style="298"/>
    <col min="7187" max="7187" width="12.5703125" style="298" customWidth="1"/>
    <col min="7188" max="7422" width="9.140625" style="298"/>
    <col min="7423" max="7423" width="4.85546875" style="298" customWidth="1"/>
    <col min="7424" max="7424" width="34.85546875" style="298" customWidth="1"/>
    <col min="7425" max="7425" width="0" style="298" hidden="1" customWidth="1"/>
    <col min="7426" max="7427" width="8.7109375" style="298" customWidth="1"/>
    <col min="7428" max="7428" width="12" style="298" bestFit="1" customWidth="1"/>
    <col min="7429" max="7429" width="19.140625" style="298" bestFit="1" customWidth="1"/>
    <col min="7430" max="7430" width="10.7109375" style="298" bestFit="1" customWidth="1"/>
    <col min="7431" max="7431" width="15" style="298" customWidth="1"/>
    <col min="7432" max="7432" width="10.85546875" style="298" customWidth="1"/>
    <col min="7433" max="7433" width="10.140625" style="298" customWidth="1"/>
    <col min="7434" max="7434" width="9.5703125" style="298" customWidth="1"/>
    <col min="7435" max="7435" width="9.5703125" style="298" bestFit="1" customWidth="1"/>
    <col min="7436" max="7436" width="8.7109375" style="298" customWidth="1"/>
    <col min="7437" max="7437" width="12.140625" style="298" bestFit="1" customWidth="1"/>
    <col min="7438" max="7439" width="7.7109375" style="298" customWidth="1"/>
    <col min="7440" max="7440" width="7.42578125" style="298" customWidth="1"/>
    <col min="7441" max="7442" width="9.140625" style="298"/>
    <col min="7443" max="7443" width="12.5703125" style="298" customWidth="1"/>
    <col min="7444" max="7678" width="9.140625" style="298"/>
    <col min="7679" max="7679" width="4.85546875" style="298" customWidth="1"/>
    <col min="7680" max="7680" width="34.85546875" style="298" customWidth="1"/>
    <col min="7681" max="7681" width="0" style="298" hidden="1" customWidth="1"/>
    <col min="7682" max="7683" width="8.7109375" style="298" customWidth="1"/>
    <col min="7684" max="7684" width="12" style="298" bestFit="1" customWidth="1"/>
    <col min="7685" max="7685" width="19.140625" style="298" bestFit="1" customWidth="1"/>
    <col min="7686" max="7686" width="10.7109375" style="298" bestFit="1" customWidth="1"/>
    <col min="7687" max="7687" width="15" style="298" customWidth="1"/>
    <col min="7688" max="7688" width="10.85546875" style="298" customWidth="1"/>
    <col min="7689" max="7689" width="10.140625" style="298" customWidth="1"/>
    <col min="7690" max="7690" width="9.5703125" style="298" customWidth="1"/>
    <col min="7691" max="7691" width="9.5703125" style="298" bestFit="1" customWidth="1"/>
    <col min="7692" max="7692" width="8.7109375" style="298" customWidth="1"/>
    <col min="7693" max="7693" width="12.140625" style="298" bestFit="1" customWidth="1"/>
    <col min="7694" max="7695" width="7.7109375" style="298" customWidth="1"/>
    <col min="7696" max="7696" width="7.42578125" style="298" customWidth="1"/>
    <col min="7697" max="7698" width="9.140625" style="298"/>
    <col min="7699" max="7699" width="12.5703125" style="298" customWidth="1"/>
    <col min="7700" max="7934" width="9.140625" style="298"/>
    <col min="7935" max="7935" width="4.85546875" style="298" customWidth="1"/>
    <col min="7936" max="7936" width="34.85546875" style="298" customWidth="1"/>
    <col min="7937" max="7937" width="0" style="298" hidden="1" customWidth="1"/>
    <col min="7938" max="7939" width="8.7109375" style="298" customWidth="1"/>
    <col min="7940" max="7940" width="12" style="298" bestFit="1" customWidth="1"/>
    <col min="7941" max="7941" width="19.140625" style="298" bestFit="1" customWidth="1"/>
    <col min="7942" max="7942" width="10.7109375" style="298" bestFit="1" customWidth="1"/>
    <col min="7943" max="7943" width="15" style="298" customWidth="1"/>
    <col min="7944" max="7944" width="10.85546875" style="298" customWidth="1"/>
    <col min="7945" max="7945" width="10.140625" style="298" customWidth="1"/>
    <col min="7946" max="7946" width="9.5703125" style="298" customWidth="1"/>
    <col min="7947" max="7947" width="9.5703125" style="298" bestFit="1" customWidth="1"/>
    <col min="7948" max="7948" width="8.7109375" style="298" customWidth="1"/>
    <col min="7949" max="7949" width="12.140625" style="298" bestFit="1" customWidth="1"/>
    <col min="7950" max="7951" width="7.7109375" style="298" customWidth="1"/>
    <col min="7952" max="7952" width="7.42578125" style="298" customWidth="1"/>
    <col min="7953" max="7954" width="9.140625" style="298"/>
    <col min="7955" max="7955" width="12.5703125" style="298" customWidth="1"/>
    <col min="7956" max="8190" width="9.140625" style="298"/>
    <col min="8191" max="8191" width="4.85546875" style="298" customWidth="1"/>
    <col min="8192" max="8192" width="34.85546875" style="298" customWidth="1"/>
    <col min="8193" max="8193" width="0" style="298" hidden="1" customWidth="1"/>
    <col min="8194" max="8195" width="8.7109375" style="298" customWidth="1"/>
    <col min="8196" max="8196" width="12" style="298" bestFit="1" customWidth="1"/>
    <col min="8197" max="8197" width="19.140625" style="298" bestFit="1" customWidth="1"/>
    <col min="8198" max="8198" width="10.7109375" style="298" bestFit="1" customWidth="1"/>
    <col min="8199" max="8199" width="15" style="298" customWidth="1"/>
    <col min="8200" max="8200" width="10.85546875" style="298" customWidth="1"/>
    <col min="8201" max="8201" width="10.140625" style="298" customWidth="1"/>
    <col min="8202" max="8202" width="9.5703125" style="298" customWidth="1"/>
    <col min="8203" max="8203" width="9.5703125" style="298" bestFit="1" customWidth="1"/>
    <col min="8204" max="8204" width="8.7109375" style="298" customWidth="1"/>
    <col min="8205" max="8205" width="12.140625" style="298" bestFit="1" customWidth="1"/>
    <col min="8206" max="8207" width="7.7109375" style="298" customWidth="1"/>
    <col min="8208" max="8208" width="7.42578125" style="298" customWidth="1"/>
    <col min="8209" max="8210" width="9.140625" style="298"/>
    <col min="8211" max="8211" width="12.5703125" style="298" customWidth="1"/>
    <col min="8212" max="8446" width="9.140625" style="298"/>
    <col min="8447" max="8447" width="4.85546875" style="298" customWidth="1"/>
    <col min="8448" max="8448" width="34.85546875" style="298" customWidth="1"/>
    <col min="8449" max="8449" width="0" style="298" hidden="1" customWidth="1"/>
    <col min="8450" max="8451" width="8.7109375" style="298" customWidth="1"/>
    <col min="8452" max="8452" width="12" style="298" bestFit="1" customWidth="1"/>
    <col min="8453" max="8453" width="19.140625" style="298" bestFit="1" customWidth="1"/>
    <col min="8454" max="8454" width="10.7109375" style="298" bestFit="1" customWidth="1"/>
    <col min="8455" max="8455" width="15" style="298" customWidth="1"/>
    <col min="8456" max="8456" width="10.85546875" style="298" customWidth="1"/>
    <col min="8457" max="8457" width="10.140625" style="298" customWidth="1"/>
    <col min="8458" max="8458" width="9.5703125" style="298" customWidth="1"/>
    <col min="8459" max="8459" width="9.5703125" style="298" bestFit="1" customWidth="1"/>
    <col min="8460" max="8460" width="8.7109375" style="298" customWidth="1"/>
    <col min="8461" max="8461" width="12.140625" style="298" bestFit="1" customWidth="1"/>
    <col min="8462" max="8463" width="7.7109375" style="298" customWidth="1"/>
    <col min="8464" max="8464" width="7.42578125" style="298" customWidth="1"/>
    <col min="8465" max="8466" width="9.140625" style="298"/>
    <col min="8467" max="8467" width="12.5703125" style="298" customWidth="1"/>
    <col min="8468" max="8702" width="9.140625" style="298"/>
    <col min="8703" max="8703" width="4.85546875" style="298" customWidth="1"/>
    <col min="8704" max="8704" width="34.85546875" style="298" customWidth="1"/>
    <col min="8705" max="8705" width="0" style="298" hidden="1" customWidth="1"/>
    <col min="8706" max="8707" width="8.7109375" style="298" customWidth="1"/>
    <col min="8708" max="8708" width="12" style="298" bestFit="1" customWidth="1"/>
    <col min="8709" max="8709" width="19.140625" style="298" bestFit="1" customWidth="1"/>
    <col min="8710" max="8710" width="10.7109375" style="298" bestFit="1" customWidth="1"/>
    <col min="8711" max="8711" width="15" style="298" customWidth="1"/>
    <col min="8712" max="8712" width="10.85546875" style="298" customWidth="1"/>
    <col min="8713" max="8713" width="10.140625" style="298" customWidth="1"/>
    <col min="8714" max="8714" width="9.5703125" style="298" customWidth="1"/>
    <col min="8715" max="8715" width="9.5703125" style="298" bestFit="1" customWidth="1"/>
    <col min="8716" max="8716" width="8.7109375" style="298" customWidth="1"/>
    <col min="8717" max="8717" width="12.140625" style="298" bestFit="1" customWidth="1"/>
    <col min="8718" max="8719" width="7.7109375" style="298" customWidth="1"/>
    <col min="8720" max="8720" width="7.42578125" style="298" customWidth="1"/>
    <col min="8721" max="8722" width="9.140625" style="298"/>
    <col min="8723" max="8723" width="12.5703125" style="298" customWidth="1"/>
    <col min="8724" max="8958" width="9.140625" style="298"/>
    <col min="8959" max="8959" width="4.85546875" style="298" customWidth="1"/>
    <col min="8960" max="8960" width="34.85546875" style="298" customWidth="1"/>
    <col min="8961" max="8961" width="0" style="298" hidden="1" customWidth="1"/>
    <col min="8962" max="8963" width="8.7109375" style="298" customWidth="1"/>
    <col min="8964" max="8964" width="12" style="298" bestFit="1" customWidth="1"/>
    <col min="8965" max="8965" width="19.140625" style="298" bestFit="1" customWidth="1"/>
    <col min="8966" max="8966" width="10.7109375" style="298" bestFit="1" customWidth="1"/>
    <col min="8967" max="8967" width="15" style="298" customWidth="1"/>
    <col min="8968" max="8968" width="10.85546875" style="298" customWidth="1"/>
    <col min="8969" max="8969" width="10.140625" style="298" customWidth="1"/>
    <col min="8970" max="8970" width="9.5703125" style="298" customWidth="1"/>
    <col min="8971" max="8971" width="9.5703125" style="298" bestFit="1" customWidth="1"/>
    <col min="8972" max="8972" width="8.7109375" style="298" customWidth="1"/>
    <col min="8973" max="8973" width="12.140625" style="298" bestFit="1" customWidth="1"/>
    <col min="8974" max="8975" width="7.7109375" style="298" customWidth="1"/>
    <col min="8976" max="8976" width="7.42578125" style="298" customWidth="1"/>
    <col min="8977" max="8978" width="9.140625" style="298"/>
    <col min="8979" max="8979" width="12.5703125" style="298" customWidth="1"/>
    <col min="8980" max="9214" width="9.140625" style="298"/>
    <col min="9215" max="9215" width="4.85546875" style="298" customWidth="1"/>
    <col min="9216" max="9216" width="34.85546875" style="298" customWidth="1"/>
    <col min="9217" max="9217" width="0" style="298" hidden="1" customWidth="1"/>
    <col min="9218" max="9219" width="8.7109375" style="298" customWidth="1"/>
    <col min="9220" max="9220" width="12" style="298" bestFit="1" customWidth="1"/>
    <col min="9221" max="9221" width="19.140625" style="298" bestFit="1" customWidth="1"/>
    <col min="9222" max="9222" width="10.7109375" style="298" bestFit="1" customWidth="1"/>
    <col min="9223" max="9223" width="15" style="298" customWidth="1"/>
    <col min="9224" max="9224" width="10.85546875" style="298" customWidth="1"/>
    <col min="9225" max="9225" width="10.140625" style="298" customWidth="1"/>
    <col min="9226" max="9226" width="9.5703125" style="298" customWidth="1"/>
    <col min="9227" max="9227" width="9.5703125" style="298" bestFit="1" customWidth="1"/>
    <col min="9228" max="9228" width="8.7109375" style="298" customWidth="1"/>
    <col min="9229" max="9229" width="12.140625" style="298" bestFit="1" customWidth="1"/>
    <col min="9230" max="9231" width="7.7109375" style="298" customWidth="1"/>
    <col min="9232" max="9232" width="7.42578125" style="298" customWidth="1"/>
    <col min="9233" max="9234" width="9.140625" style="298"/>
    <col min="9235" max="9235" width="12.5703125" style="298" customWidth="1"/>
    <col min="9236" max="9470" width="9.140625" style="298"/>
    <col min="9471" max="9471" width="4.85546875" style="298" customWidth="1"/>
    <col min="9472" max="9472" width="34.85546875" style="298" customWidth="1"/>
    <col min="9473" max="9473" width="0" style="298" hidden="1" customWidth="1"/>
    <col min="9474" max="9475" width="8.7109375" style="298" customWidth="1"/>
    <col min="9476" max="9476" width="12" style="298" bestFit="1" customWidth="1"/>
    <col min="9477" max="9477" width="19.140625" style="298" bestFit="1" customWidth="1"/>
    <col min="9478" max="9478" width="10.7109375" style="298" bestFit="1" customWidth="1"/>
    <col min="9479" max="9479" width="15" style="298" customWidth="1"/>
    <col min="9480" max="9480" width="10.85546875" style="298" customWidth="1"/>
    <col min="9481" max="9481" width="10.140625" style="298" customWidth="1"/>
    <col min="9482" max="9482" width="9.5703125" style="298" customWidth="1"/>
    <col min="9483" max="9483" width="9.5703125" style="298" bestFit="1" customWidth="1"/>
    <col min="9484" max="9484" width="8.7109375" style="298" customWidth="1"/>
    <col min="9485" max="9485" width="12.140625" style="298" bestFit="1" customWidth="1"/>
    <col min="9486" max="9487" width="7.7109375" style="298" customWidth="1"/>
    <col min="9488" max="9488" width="7.42578125" style="298" customWidth="1"/>
    <col min="9489" max="9490" width="9.140625" style="298"/>
    <col min="9491" max="9491" width="12.5703125" style="298" customWidth="1"/>
    <col min="9492" max="9726" width="9.140625" style="298"/>
    <col min="9727" max="9727" width="4.85546875" style="298" customWidth="1"/>
    <col min="9728" max="9728" width="34.85546875" style="298" customWidth="1"/>
    <col min="9729" max="9729" width="0" style="298" hidden="1" customWidth="1"/>
    <col min="9730" max="9731" width="8.7109375" style="298" customWidth="1"/>
    <col min="9732" max="9732" width="12" style="298" bestFit="1" customWidth="1"/>
    <col min="9733" max="9733" width="19.140625" style="298" bestFit="1" customWidth="1"/>
    <col min="9734" max="9734" width="10.7109375" style="298" bestFit="1" customWidth="1"/>
    <col min="9735" max="9735" width="15" style="298" customWidth="1"/>
    <col min="9736" max="9736" width="10.85546875" style="298" customWidth="1"/>
    <col min="9737" max="9737" width="10.140625" style="298" customWidth="1"/>
    <col min="9738" max="9738" width="9.5703125" style="298" customWidth="1"/>
    <col min="9739" max="9739" width="9.5703125" style="298" bestFit="1" customWidth="1"/>
    <col min="9740" max="9740" width="8.7109375" style="298" customWidth="1"/>
    <col min="9741" max="9741" width="12.140625" style="298" bestFit="1" customWidth="1"/>
    <col min="9742" max="9743" width="7.7109375" style="298" customWidth="1"/>
    <col min="9744" max="9744" width="7.42578125" style="298" customWidth="1"/>
    <col min="9745" max="9746" width="9.140625" style="298"/>
    <col min="9747" max="9747" width="12.5703125" style="298" customWidth="1"/>
    <col min="9748" max="9982" width="9.140625" style="298"/>
    <col min="9983" max="9983" width="4.85546875" style="298" customWidth="1"/>
    <col min="9984" max="9984" width="34.85546875" style="298" customWidth="1"/>
    <col min="9985" max="9985" width="0" style="298" hidden="1" customWidth="1"/>
    <col min="9986" max="9987" width="8.7109375" style="298" customWidth="1"/>
    <col min="9988" max="9988" width="12" style="298" bestFit="1" customWidth="1"/>
    <col min="9989" max="9989" width="19.140625" style="298" bestFit="1" customWidth="1"/>
    <col min="9990" max="9990" width="10.7109375" style="298" bestFit="1" customWidth="1"/>
    <col min="9991" max="9991" width="15" style="298" customWidth="1"/>
    <col min="9992" max="9992" width="10.85546875" style="298" customWidth="1"/>
    <col min="9993" max="9993" width="10.140625" style="298" customWidth="1"/>
    <col min="9994" max="9994" width="9.5703125" style="298" customWidth="1"/>
    <col min="9995" max="9995" width="9.5703125" style="298" bestFit="1" customWidth="1"/>
    <col min="9996" max="9996" width="8.7109375" style="298" customWidth="1"/>
    <col min="9997" max="9997" width="12.140625" style="298" bestFit="1" customWidth="1"/>
    <col min="9998" max="9999" width="7.7109375" style="298" customWidth="1"/>
    <col min="10000" max="10000" width="7.42578125" style="298" customWidth="1"/>
    <col min="10001" max="10002" width="9.140625" style="298"/>
    <col min="10003" max="10003" width="12.5703125" style="298" customWidth="1"/>
    <col min="10004" max="10238" width="9.140625" style="298"/>
    <col min="10239" max="10239" width="4.85546875" style="298" customWidth="1"/>
    <col min="10240" max="10240" width="34.85546875" style="298" customWidth="1"/>
    <col min="10241" max="10241" width="0" style="298" hidden="1" customWidth="1"/>
    <col min="10242" max="10243" width="8.7109375" style="298" customWidth="1"/>
    <col min="10244" max="10244" width="12" style="298" bestFit="1" customWidth="1"/>
    <col min="10245" max="10245" width="19.140625" style="298" bestFit="1" customWidth="1"/>
    <col min="10246" max="10246" width="10.7109375" style="298" bestFit="1" customWidth="1"/>
    <col min="10247" max="10247" width="15" style="298" customWidth="1"/>
    <col min="10248" max="10248" width="10.85546875" style="298" customWidth="1"/>
    <col min="10249" max="10249" width="10.140625" style="298" customWidth="1"/>
    <col min="10250" max="10250" width="9.5703125" style="298" customWidth="1"/>
    <col min="10251" max="10251" width="9.5703125" style="298" bestFit="1" customWidth="1"/>
    <col min="10252" max="10252" width="8.7109375" style="298" customWidth="1"/>
    <col min="10253" max="10253" width="12.140625" style="298" bestFit="1" customWidth="1"/>
    <col min="10254" max="10255" width="7.7109375" style="298" customWidth="1"/>
    <col min="10256" max="10256" width="7.42578125" style="298" customWidth="1"/>
    <col min="10257" max="10258" width="9.140625" style="298"/>
    <col min="10259" max="10259" width="12.5703125" style="298" customWidth="1"/>
    <col min="10260" max="10494" width="9.140625" style="298"/>
    <col min="10495" max="10495" width="4.85546875" style="298" customWidth="1"/>
    <col min="10496" max="10496" width="34.85546875" style="298" customWidth="1"/>
    <col min="10497" max="10497" width="0" style="298" hidden="1" customWidth="1"/>
    <col min="10498" max="10499" width="8.7109375" style="298" customWidth="1"/>
    <col min="10500" max="10500" width="12" style="298" bestFit="1" customWidth="1"/>
    <col min="10501" max="10501" width="19.140625" style="298" bestFit="1" customWidth="1"/>
    <col min="10502" max="10502" width="10.7109375" style="298" bestFit="1" customWidth="1"/>
    <col min="10503" max="10503" width="15" style="298" customWidth="1"/>
    <col min="10504" max="10504" width="10.85546875" style="298" customWidth="1"/>
    <col min="10505" max="10505" width="10.140625" style="298" customWidth="1"/>
    <col min="10506" max="10506" width="9.5703125" style="298" customWidth="1"/>
    <col min="10507" max="10507" width="9.5703125" style="298" bestFit="1" customWidth="1"/>
    <col min="10508" max="10508" width="8.7109375" style="298" customWidth="1"/>
    <col min="10509" max="10509" width="12.140625" style="298" bestFit="1" customWidth="1"/>
    <col min="10510" max="10511" width="7.7109375" style="298" customWidth="1"/>
    <col min="10512" max="10512" width="7.42578125" style="298" customWidth="1"/>
    <col min="10513" max="10514" width="9.140625" style="298"/>
    <col min="10515" max="10515" width="12.5703125" style="298" customWidth="1"/>
    <col min="10516" max="10750" width="9.140625" style="298"/>
    <col min="10751" max="10751" width="4.85546875" style="298" customWidth="1"/>
    <col min="10752" max="10752" width="34.85546875" style="298" customWidth="1"/>
    <col min="10753" max="10753" width="0" style="298" hidden="1" customWidth="1"/>
    <col min="10754" max="10755" width="8.7109375" style="298" customWidth="1"/>
    <col min="10756" max="10756" width="12" style="298" bestFit="1" customWidth="1"/>
    <col min="10757" max="10757" width="19.140625" style="298" bestFit="1" customWidth="1"/>
    <col min="10758" max="10758" width="10.7109375" style="298" bestFit="1" customWidth="1"/>
    <col min="10759" max="10759" width="15" style="298" customWidth="1"/>
    <col min="10760" max="10760" width="10.85546875" style="298" customWidth="1"/>
    <col min="10761" max="10761" width="10.140625" style="298" customWidth="1"/>
    <col min="10762" max="10762" width="9.5703125" style="298" customWidth="1"/>
    <col min="10763" max="10763" width="9.5703125" style="298" bestFit="1" customWidth="1"/>
    <col min="10764" max="10764" width="8.7109375" style="298" customWidth="1"/>
    <col min="10765" max="10765" width="12.140625" style="298" bestFit="1" customWidth="1"/>
    <col min="10766" max="10767" width="7.7109375" style="298" customWidth="1"/>
    <col min="10768" max="10768" width="7.42578125" style="298" customWidth="1"/>
    <col min="10769" max="10770" width="9.140625" style="298"/>
    <col min="10771" max="10771" width="12.5703125" style="298" customWidth="1"/>
    <col min="10772" max="11006" width="9.140625" style="298"/>
    <col min="11007" max="11007" width="4.85546875" style="298" customWidth="1"/>
    <col min="11008" max="11008" width="34.85546875" style="298" customWidth="1"/>
    <col min="11009" max="11009" width="0" style="298" hidden="1" customWidth="1"/>
    <col min="11010" max="11011" width="8.7109375" style="298" customWidth="1"/>
    <col min="11012" max="11012" width="12" style="298" bestFit="1" customWidth="1"/>
    <col min="11013" max="11013" width="19.140625" style="298" bestFit="1" customWidth="1"/>
    <col min="11014" max="11014" width="10.7109375" style="298" bestFit="1" customWidth="1"/>
    <col min="11015" max="11015" width="15" style="298" customWidth="1"/>
    <col min="11016" max="11016" width="10.85546875" style="298" customWidth="1"/>
    <col min="11017" max="11017" width="10.140625" style="298" customWidth="1"/>
    <col min="11018" max="11018" width="9.5703125" style="298" customWidth="1"/>
    <col min="11019" max="11019" width="9.5703125" style="298" bestFit="1" customWidth="1"/>
    <col min="11020" max="11020" width="8.7109375" style="298" customWidth="1"/>
    <col min="11021" max="11021" width="12.140625" style="298" bestFit="1" customWidth="1"/>
    <col min="11022" max="11023" width="7.7109375" style="298" customWidth="1"/>
    <col min="11024" max="11024" width="7.42578125" style="298" customWidth="1"/>
    <col min="11025" max="11026" width="9.140625" style="298"/>
    <col min="11027" max="11027" width="12.5703125" style="298" customWidth="1"/>
    <col min="11028" max="11262" width="9.140625" style="298"/>
    <col min="11263" max="11263" width="4.85546875" style="298" customWidth="1"/>
    <col min="11264" max="11264" width="34.85546875" style="298" customWidth="1"/>
    <col min="11265" max="11265" width="0" style="298" hidden="1" customWidth="1"/>
    <col min="11266" max="11267" width="8.7109375" style="298" customWidth="1"/>
    <col min="11268" max="11268" width="12" style="298" bestFit="1" customWidth="1"/>
    <col min="11269" max="11269" width="19.140625" style="298" bestFit="1" customWidth="1"/>
    <col min="11270" max="11270" width="10.7109375" style="298" bestFit="1" customWidth="1"/>
    <col min="11271" max="11271" width="15" style="298" customWidth="1"/>
    <col min="11272" max="11272" width="10.85546875" style="298" customWidth="1"/>
    <col min="11273" max="11273" width="10.140625" style="298" customWidth="1"/>
    <col min="11274" max="11274" width="9.5703125" style="298" customWidth="1"/>
    <col min="11275" max="11275" width="9.5703125" style="298" bestFit="1" customWidth="1"/>
    <col min="11276" max="11276" width="8.7109375" style="298" customWidth="1"/>
    <col min="11277" max="11277" width="12.140625" style="298" bestFit="1" customWidth="1"/>
    <col min="11278" max="11279" width="7.7109375" style="298" customWidth="1"/>
    <col min="11280" max="11280" width="7.42578125" style="298" customWidth="1"/>
    <col min="11281" max="11282" width="9.140625" style="298"/>
    <col min="11283" max="11283" width="12.5703125" style="298" customWidth="1"/>
    <col min="11284" max="11518" width="9.140625" style="298"/>
    <col min="11519" max="11519" width="4.85546875" style="298" customWidth="1"/>
    <col min="11520" max="11520" width="34.85546875" style="298" customWidth="1"/>
    <col min="11521" max="11521" width="0" style="298" hidden="1" customWidth="1"/>
    <col min="11522" max="11523" width="8.7109375" style="298" customWidth="1"/>
    <col min="11524" max="11524" width="12" style="298" bestFit="1" customWidth="1"/>
    <col min="11525" max="11525" width="19.140625" style="298" bestFit="1" customWidth="1"/>
    <col min="11526" max="11526" width="10.7109375" style="298" bestFit="1" customWidth="1"/>
    <col min="11527" max="11527" width="15" style="298" customWidth="1"/>
    <col min="11528" max="11528" width="10.85546875" style="298" customWidth="1"/>
    <col min="11529" max="11529" width="10.140625" style="298" customWidth="1"/>
    <col min="11530" max="11530" width="9.5703125" style="298" customWidth="1"/>
    <col min="11531" max="11531" width="9.5703125" style="298" bestFit="1" customWidth="1"/>
    <col min="11532" max="11532" width="8.7109375" style="298" customWidth="1"/>
    <col min="11533" max="11533" width="12.140625" style="298" bestFit="1" customWidth="1"/>
    <col min="11534" max="11535" width="7.7109375" style="298" customWidth="1"/>
    <col min="11536" max="11536" width="7.42578125" style="298" customWidth="1"/>
    <col min="11537" max="11538" width="9.140625" style="298"/>
    <col min="11539" max="11539" width="12.5703125" style="298" customWidth="1"/>
    <col min="11540" max="11774" width="9.140625" style="298"/>
    <col min="11775" max="11775" width="4.85546875" style="298" customWidth="1"/>
    <col min="11776" max="11776" width="34.85546875" style="298" customWidth="1"/>
    <col min="11777" max="11777" width="0" style="298" hidden="1" customWidth="1"/>
    <col min="11778" max="11779" width="8.7109375" style="298" customWidth="1"/>
    <col min="11780" max="11780" width="12" style="298" bestFit="1" customWidth="1"/>
    <col min="11781" max="11781" width="19.140625" style="298" bestFit="1" customWidth="1"/>
    <col min="11782" max="11782" width="10.7109375" style="298" bestFit="1" customWidth="1"/>
    <col min="11783" max="11783" width="15" style="298" customWidth="1"/>
    <col min="11784" max="11784" width="10.85546875" style="298" customWidth="1"/>
    <col min="11785" max="11785" width="10.140625" style="298" customWidth="1"/>
    <col min="11786" max="11786" width="9.5703125" style="298" customWidth="1"/>
    <col min="11787" max="11787" width="9.5703125" style="298" bestFit="1" customWidth="1"/>
    <col min="11788" max="11788" width="8.7109375" style="298" customWidth="1"/>
    <col min="11789" max="11789" width="12.140625" style="298" bestFit="1" customWidth="1"/>
    <col min="11790" max="11791" width="7.7109375" style="298" customWidth="1"/>
    <col min="11792" max="11792" width="7.42578125" style="298" customWidth="1"/>
    <col min="11793" max="11794" width="9.140625" style="298"/>
    <col min="11795" max="11795" width="12.5703125" style="298" customWidth="1"/>
    <col min="11796" max="12030" width="9.140625" style="298"/>
    <col min="12031" max="12031" width="4.85546875" style="298" customWidth="1"/>
    <col min="12032" max="12032" width="34.85546875" style="298" customWidth="1"/>
    <col min="12033" max="12033" width="0" style="298" hidden="1" customWidth="1"/>
    <col min="12034" max="12035" width="8.7109375" style="298" customWidth="1"/>
    <col min="12036" max="12036" width="12" style="298" bestFit="1" customWidth="1"/>
    <col min="12037" max="12037" width="19.140625" style="298" bestFit="1" customWidth="1"/>
    <col min="12038" max="12038" width="10.7109375" style="298" bestFit="1" customWidth="1"/>
    <col min="12039" max="12039" width="15" style="298" customWidth="1"/>
    <col min="12040" max="12040" width="10.85546875" style="298" customWidth="1"/>
    <col min="12041" max="12041" width="10.140625" style="298" customWidth="1"/>
    <col min="12042" max="12042" width="9.5703125" style="298" customWidth="1"/>
    <col min="12043" max="12043" width="9.5703125" style="298" bestFit="1" customWidth="1"/>
    <col min="12044" max="12044" width="8.7109375" style="298" customWidth="1"/>
    <col min="12045" max="12045" width="12.140625" style="298" bestFit="1" customWidth="1"/>
    <col min="12046" max="12047" width="7.7109375" style="298" customWidth="1"/>
    <col min="12048" max="12048" width="7.42578125" style="298" customWidth="1"/>
    <col min="12049" max="12050" width="9.140625" style="298"/>
    <col min="12051" max="12051" width="12.5703125" style="298" customWidth="1"/>
    <col min="12052" max="12286" width="9.140625" style="298"/>
    <col min="12287" max="12287" width="4.85546875" style="298" customWidth="1"/>
    <col min="12288" max="12288" width="34.85546875" style="298" customWidth="1"/>
    <col min="12289" max="12289" width="0" style="298" hidden="1" customWidth="1"/>
    <col min="12290" max="12291" width="8.7109375" style="298" customWidth="1"/>
    <col min="12292" max="12292" width="12" style="298" bestFit="1" customWidth="1"/>
    <col min="12293" max="12293" width="19.140625" style="298" bestFit="1" customWidth="1"/>
    <col min="12294" max="12294" width="10.7109375" style="298" bestFit="1" customWidth="1"/>
    <col min="12295" max="12295" width="15" style="298" customWidth="1"/>
    <col min="12296" max="12296" width="10.85546875" style="298" customWidth="1"/>
    <col min="12297" max="12297" width="10.140625" style="298" customWidth="1"/>
    <col min="12298" max="12298" width="9.5703125" style="298" customWidth="1"/>
    <col min="12299" max="12299" width="9.5703125" style="298" bestFit="1" customWidth="1"/>
    <col min="12300" max="12300" width="8.7109375" style="298" customWidth="1"/>
    <col min="12301" max="12301" width="12.140625" style="298" bestFit="1" customWidth="1"/>
    <col min="12302" max="12303" width="7.7109375" style="298" customWidth="1"/>
    <col min="12304" max="12304" width="7.42578125" style="298" customWidth="1"/>
    <col min="12305" max="12306" width="9.140625" style="298"/>
    <col min="12307" max="12307" width="12.5703125" style="298" customWidth="1"/>
    <col min="12308" max="12542" width="9.140625" style="298"/>
    <col min="12543" max="12543" width="4.85546875" style="298" customWidth="1"/>
    <col min="12544" max="12544" width="34.85546875" style="298" customWidth="1"/>
    <col min="12545" max="12545" width="0" style="298" hidden="1" customWidth="1"/>
    <col min="12546" max="12547" width="8.7109375" style="298" customWidth="1"/>
    <col min="12548" max="12548" width="12" style="298" bestFit="1" customWidth="1"/>
    <col min="12549" max="12549" width="19.140625" style="298" bestFit="1" customWidth="1"/>
    <col min="12550" max="12550" width="10.7109375" style="298" bestFit="1" customWidth="1"/>
    <col min="12551" max="12551" width="15" style="298" customWidth="1"/>
    <col min="12552" max="12552" width="10.85546875" style="298" customWidth="1"/>
    <col min="12553" max="12553" width="10.140625" style="298" customWidth="1"/>
    <col min="12554" max="12554" width="9.5703125" style="298" customWidth="1"/>
    <col min="12555" max="12555" width="9.5703125" style="298" bestFit="1" customWidth="1"/>
    <col min="12556" max="12556" width="8.7109375" style="298" customWidth="1"/>
    <col min="12557" max="12557" width="12.140625" style="298" bestFit="1" customWidth="1"/>
    <col min="12558" max="12559" width="7.7109375" style="298" customWidth="1"/>
    <col min="12560" max="12560" width="7.42578125" style="298" customWidth="1"/>
    <col min="12561" max="12562" width="9.140625" style="298"/>
    <col min="12563" max="12563" width="12.5703125" style="298" customWidth="1"/>
    <col min="12564" max="12798" width="9.140625" style="298"/>
    <col min="12799" max="12799" width="4.85546875" style="298" customWidth="1"/>
    <col min="12800" max="12800" width="34.85546875" style="298" customWidth="1"/>
    <col min="12801" max="12801" width="0" style="298" hidden="1" customWidth="1"/>
    <col min="12802" max="12803" width="8.7109375" style="298" customWidth="1"/>
    <col min="12804" max="12804" width="12" style="298" bestFit="1" customWidth="1"/>
    <col min="12805" max="12805" width="19.140625" style="298" bestFit="1" customWidth="1"/>
    <col min="12806" max="12806" width="10.7109375" style="298" bestFit="1" customWidth="1"/>
    <col min="12807" max="12807" width="15" style="298" customWidth="1"/>
    <col min="12808" max="12808" width="10.85546875" style="298" customWidth="1"/>
    <col min="12809" max="12809" width="10.140625" style="298" customWidth="1"/>
    <col min="12810" max="12810" width="9.5703125" style="298" customWidth="1"/>
    <col min="12811" max="12811" width="9.5703125" style="298" bestFit="1" customWidth="1"/>
    <col min="12812" max="12812" width="8.7109375" style="298" customWidth="1"/>
    <col min="12813" max="12813" width="12.140625" style="298" bestFit="1" customWidth="1"/>
    <col min="12814" max="12815" width="7.7109375" style="298" customWidth="1"/>
    <col min="12816" max="12816" width="7.42578125" style="298" customWidth="1"/>
    <col min="12817" max="12818" width="9.140625" style="298"/>
    <col min="12819" max="12819" width="12.5703125" style="298" customWidth="1"/>
    <col min="12820" max="13054" width="9.140625" style="298"/>
    <col min="13055" max="13055" width="4.85546875" style="298" customWidth="1"/>
    <col min="13056" max="13056" width="34.85546875" style="298" customWidth="1"/>
    <col min="13057" max="13057" width="0" style="298" hidden="1" customWidth="1"/>
    <col min="13058" max="13059" width="8.7109375" style="298" customWidth="1"/>
    <col min="13060" max="13060" width="12" style="298" bestFit="1" customWidth="1"/>
    <col min="13061" max="13061" width="19.140625" style="298" bestFit="1" customWidth="1"/>
    <col min="13062" max="13062" width="10.7109375" style="298" bestFit="1" customWidth="1"/>
    <col min="13063" max="13063" width="15" style="298" customWidth="1"/>
    <col min="13064" max="13064" width="10.85546875" style="298" customWidth="1"/>
    <col min="13065" max="13065" width="10.140625" style="298" customWidth="1"/>
    <col min="13066" max="13066" width="9.5703125" style="298" customWidth="1"/>
    <col min="13067" max="13067" width="9.5703125" style="298" bestFit="1" customWidth="1"/>
    <col min="13068" max="13068" width="8.7109375" style="298" customWidth="1"/>
    <col min="13069" max="13069" width="12.140625" style="298" bestFit="1" customWidth="1"/>
    <col min="13070" max="13071" width="7.7109375" style="298" customWidth="1"/>
    <col min="13072" max="13072" width="7.42578125" style="298" customWidth="1"/>
    <col min="13073" max="13074" width="9.140625" style="298"/>
    <col min="13075" max="13075" width="12.5703125" style="298" customWidth="1"/>
    <col min="13076" max="13310" width="9.140625" style="298"/>
    <col min="13311" max="13311" width="4.85546875" style="298" customWidth="1"/>
    <col min="13312" max="13312" width="34.85546875" style="298" customWidth="1"/>
    <col min="13313" max="13313" width="0" style="298" hidden="1" customWidth="1"/>
    <col min="13314" max="13315" width="8.7109375" style="298" customWidth="1"/>
    <col min="13316" max="13316" width="12" style="298" bestFit="1" customWidth="1"/>
    <col min="13317" max="13317" width="19.140625" style="298" bestFit="1" customWidth="1"/>
    <col min="13318" max="13318" width="10.7109375" style="298" bestFit="1" customWidth="1"/>
    <col min="13319" max="13319" width="15" style="298" customWidth="1"/>
    <col min="13320" max="13320" width="10.85546875" style="298" customWidth="1"/>
    <col min="13321" max="13321" width="10.140625" style="298" customWidth="1"/>
    <col min="13322" max="13322" width="9.5703125" style="298" customWidth="1"/>
    <col min="13323" max="13323" width="9.5703125" style="298" bestFit="1" customWidth="1"/>
    <col min="13324" max="13324" width="8.7109375" style="298" customWidth="1"/>
    <col min="13325" max="13325" width="12.140625" style="298" bestFit="1" customWidth="1"/>
    <col min="13326" max="13327" width="7.7109375" style="298" customWidth="1"/>
    <col min="13328" max="13328" width="7.42578125" style="298" customWidth="1"/>
    <col min="13329" max="13330" width="9.140625" style="298"/>
    <col min="13331" max="13331" width="12.5703125" style="298" customWidth="1"/>
    <col min="13332" max="13566" width="9.140625" style="298"/>
    <col min="13567" max="13567" width="4.85546875" style="298" customWidth="1"/>
    <col min="13568" max="13568" width="34.85546875" style="298" customWidth="1"/>
    <col min="13569" max="13569" width="0" style="298" hidden="1" customWidth="1"/>
    <col min="13570" max="13571" width="8.7109375" style="298" customWidth="1"/>
    <col min="13572" max="13572" width="12" style="298" bestFit="1" customWidth="1"/>
    <col min="13573" max="13573" width="19.140625" style="298" bestFit="1" customWidth="1"/>
    <col min="13574" max="13574" width="10.7109375" style="298" bestFit="1" customWidth="1"/>
    <col min="13575" max="13575" width="15" style="298" customWidth="1"/>
    <col min="13576" max="13576" width="10.85546875" style="298" customWidth="1"/>
    <col min="13577" max="13577" width="10.140625" style="298" customWidth="1"/>
    <col min="13578" max="13578" width="9.5703125" style="298" customWidth="1"/>
    <col min="13579" max="13579" width="9.5703125" style="298" bestFit="1" customWidth="1"/>
    <col min="13580" max="13580" width="8.7109375" style="298" customWidth="1"/>
    <col min="13581" max="13581" width="12.140625" style="298" bestFit="1" customWidth="1"/>
    <col min="13582" max="13583" width="7.7109375" style="298" customWidth="1"/>
    <col min="13584" max="13584" width="7.42578125" style="298" customWidth="1"/>
    <col min="13585" max="13586" width="9.140625" style="298"/>
    <col min="13587" max="13587" width="12.5703125" style="298" customWidth="1"/>
    <col min="13588" max="13822" width="9.140625" style="298"/>
    <col min="13823" max="13823" width="4.85546875" style="298" customWidth="1"/>
    <col min="13824" max="13824" width="34.85546875" style="298" customWidth="1"/>
    <col min="13825" max="13825" width="0" style="298" hidden="1" customWidth="1"/>
    <col min="13826" max="13827" width="8.7109375" style="298" customWidth="1"/>
    <col min="13828" max="13828" width="12" style="298" bestFit="1" customWidth="1"/>
    <col min="13829" max="13829" width="19.140625" style="298" bestFit="1" customWidth="1"/>
    <col min="13830" max="13830" width="10.7109375" style="298" bestFit="1" customWidth="1"/>
    <col min="13831" max="13831" width="15" style="298" customWidth="1"/>
    <col min="13832" max="13832" width="10.85546875" style="298" customWidth="1"/>
    <col min="13833" max="13833" width="10.140625" style="298" customWidth="1"/>
    <col min="13834" max="13834" width="9.5703125" style="298" customWidth="1"/>
    <col min="13835" max="13835" width="9.5703125" style="298" bestFit="1" customWidth="1"/>
    <col min="13836" max="13836" width="8.7109375" style="298" customWidth="1"/>
    <col min="13837" max="13837" width="12.140625" style="298" bestFit="1" customWidth="1"/>
    <col min="13838" max="13839" width="7.7109375" style="298" customWidth="1"/>
    <col min="13840" max="13840" width="7.42578125" style="298" customWidth="1"/>
    <col min="13841" max="13842" width="9.140625" style="298"/>
    <col min="13843" max="13843" width="12.5703125" style="298" customWidth="1"/>
    <col min="13844" max="14078" width="9.140625" style="298"/>
    <col min="14079" max="14079" width="4.85546875" style="298" customWidth="1"/>
    <col min="14080" max="14080" width="34.85546875" style="298" customWidth="1"/>
    <col min="14081" max="14081" width="0" style="298" hidden="1" customWidth="1"/>
    <col min="14082" max="14083" width="8.7109375" style="298" customWidth="1"/>
    <col min="14084" max="14084" width="12" style="298" bestFit="1" customWidth="1"/>
    <col min="14085" max="14085" width="19.140625" style="298" bestFit="1" customWidth="1"/>
    <col min="14086" max="14086" width="10.7109375" style="298" bestFit="1" customWidth="1"/>
    <col min="14087" max="14087" width="15" style="298" customWidth="1"/>
    <col min="14088" max="14088" width="10.85546875" style="298" customWidth="1"/>
    <col min="14089" max="14089" width="10.140625" style="298" customWidth="1"/>
    <col min="14090" max="14090" width="9.5703125" style="298" customWidth="1"/>
    <col min="14091" max="14091" width="9.5703125" style="298" bestFit="1" customWidth="1"/>
    <col min="14092" max="14092" width="8.7109375" style="298" customWidth="1"/>
    <col min="14093" max="14093" width="12.140625" style="298" bestFit="1" customWidth="1"/>
    <col min="14094" max="14095" width="7.7109375" style="298" customWidth="1"/>
    <col min="14096" max="14096" width="7.42578125" style="298" customWidth="1"/>
    <col min="14097" max="14098" width="9.140625" style="298"/>
    <col min="14099" max="14099" width="12.5703125" style="298" customWidth="1"/>
    <col min="14100" max="14334" width="9.140625" style="298"/>
    <col min="14335" max="14335" width="4.85546875" style="298" customWidth="1"/>
    <col min="14336" max="14336" width="34.85546875" style="298" customWidth="1"/>
    <col min="14337" max="14337" width="0" style="298" hidden="1" customWidth="1"/>
    <col min="14338" max="14339" width="8.7109375" style="298" customWidth="1"/>
    <col min="14340" max="14340" width="12" style="298" bestFit="1" customWidth="1"/>
    <col min="14341" max="14341" width="19.140625" style="298" bestFit="1" customWidth="1"/>
    <col min="14342" max="14342" width="10.7109375" style="298" bestFit="1" customWidth="1"/>
    <col min="14343" max="14343" width="15" style="298" customWidth="1"/>
    <col min="14344" max="14344" width="10.85546875" style="298" customWidth="1"/>
    <col min="14345" max="14345" width="10.140625" style="298" customWidth="1"/>
    <col min="14346" max="14346" width="9.5703125" style="298" customWidth="1"/>
    <col min="14347" max="14347" width="9.5703125" style="298" bestFit="1" customWidth="1"/>
    <col min="14348" max="14348" width="8.7109375" style="298" customWidth="1"/>
    <col min="14349" max="14349" width="12.140625" style="298" bestFit="1" customWidth="1"/>
    <col min="14350" max="14351" width="7.7109375" style="298" customWidth="1"/>
    <col min="14352" max="14352" width="7.42578125" style="298" customWidth="1"/>
    <col min="14353" max="14354" width="9.140625" style="298"/>
    <col min="14355" max="14355" width="12.5703125" style="298" customWidth="1"/>
    <col min="14356" max="14590" width="9.140625" style="298"/>
    <col min="14591" max="14591" width="4.85546875" style="298" customWidth="1"/>
    <col min="14592" max="14592" width="34.85546875" style="298" customWidth="1"/>
    <col min="14593" max="14593" width="0" style="298" hidden="1" customWidth="1"/>
    <col min="14594" max="14595" width="8.7109375" style="298" customWidth="1"/>
    <col min="14596" max="14596" width="12" style="298" bestFit="1" customWidth="1"/>
    <col min="14597" max="14597" width="19.140625" style="298" bestFit="1" customWidth="1"/>
    <col min="14598" max="14598" width="10.7109375" style="298" bestFit="1" customWidth="1"/>
    <col min="14599" max="14599" width="15" style="298" customWidth="1"/>
    <col min="14600" max="14600" width="10.85546875" style="298" customWidth="1"/>
    <col min="14601" max="14601" width="10.140625" style="298" customWidth="1"/>
    <col min="14602" max="14602" width="9.5703125" style="298" customWidth="1"/>
    <col min="14603" max="14603" width="9.5703125" style="298" bestFit="1" customWidth="1"/>
    <col min="14604" max="14604" width="8.7109375" style="298" customWidth="1"/>
    <col min="14605" max="14605" width="12.140625" style="298" bestFit="1" customWidth="1"/>
    <col min="14606" max="14607" width="7.7109375" style="298" customWidth="1"/>
    <col min="14608" max="14608" width="7.42578125" style="298" customWidth="1"/>
    <col min="14609" max="14610" width="9.140625" style="298"/>
    <col min="14611" max="14611" width="12.5703125" style="298" customWidth="1"/>
    <col min="14612" max="14846" width="9.140625" style="298"/>
    <col min="14847" max="14847" width="4.85546875" style="298" customWidth="1"/>
    <col min="14848" max="14848" width="34.85546875" style="298" customWidth="1"/>
    <col min="14849" max="14849" width="0" style="298" hidden="1" customWidth="1"/>
    <col min="14850" max="14851" width="8.7109375" style="298" customWidth="1"/>
    <col min="14852" max="14852" width="12" style="298" bestFit="1" customWidth="1"/>
    <col min="14853" max="14853" width="19.140625" style="298" bestFit="1" customWidth="1"/>
    <col min="14854" max="14854" width="10.7109375" style="298" bestFit="1" customWidth="1"/>
    <col min="14855" max="14855" width="15" style="298" customWidth="1"/>
    <col min="14856" max="14856" width="10.85546875" style="298" customWidth="1"/>
    <col min="14857" max="14857" width="10.140625" style="298" customWidth="1"/>
    <col min="14858" max="14858" width="9.5703125" style="298" customWidth="1"/>
    <col min="14859" max="14859" width="9.5703125" style="298" bestFit="1" customWidth="1"/>
    <col min="14860" max="14860" width="8.7109375" style="298" customWidth="1"/>
    <col min="14861" max="14861" width="12.140625" style="298" bestFit="1" customWidth="1"/>
    <col min="14862" max="14863" width="7.7109375" style="298" customWidth="1"/>
    <col min="14864" max="14864" width="7.42578125" style="298" customWidth="1"/>
    <col min="14865" max="14866" width="9.140625" style="298"/>
    <col min="14867" max="14867" width="12.5703125" style="298" customWidth="1"/>
    <col min="14868" max="15102" width="9.140625" style="298"/>
    <col min="15103" max="15103" width="4.85546875" style="298" customWidth="1"/>
    <col min="15104" max="15104" width="34.85546875" style="298" customWidth="1"/>
    <col min="15105" max="15105" width="0" style="298" hidden="1" customWidth="1"/>
    <col min="15106" max="15107" width="8.7109375" style="298" customWidth="1"/>
    <col min="15108" max="15108" width="12" style="298" bestFit="1" customWidth="1"/>
    <col min="15109" max="15109" width="19.140625" style="298" bestFit="1" customWidth="1"/>
    <col min="15110" max="15110" width="10.7109375" style="298" bestFit="1" customWidth="1"/>
    <col min="15111" max="15111" width="15" style="298" customWidth="1"/>
    <col min="15112" max="15112" width="10.85546875" style="298" customWidth="1"/>
    <col min="15113" max="15113" width="10.140625" style="298" customWidth="1"/>
    <col min="15114" max="15114" width="9.5703125" style="298" customWidth="1"/>
    <col min="15115" max="15115" width="9.5703125" style="298" bestFit="1" customWidth="1"/>
    <col min="15116" max="15116" width="8.7109375" style="298" customWidth="1"/>
    <col min="15117" max="15117" width="12.140625" style="298" bestFit="1" customWidth="1"/>
    <col min="15118" max="15119" width="7.7109375" style="298" customWidth="1"/>
    <col min="15120" max="15120" width="7.42578125" style="298" customWidth="1"/>
    <col min="15121" max="15122" width="9.140625" style="298"/>
    <col min="15123" max="15123" width="12.5703125" style="298" customWidth="1"/>
    <col min="15124" max="15358" width="9.140625" style="298"/>
    <col min="15359" max="15359" width="4.85546875" style="298" customWidth="1"/>
    <col min="15360" max="15360" width="34.85546875" style="298" customWidth="1"/>
    <col min="15361" max="15361" width="0" style="298" hidden="1" customWidth="1"/>
    <col min="15362" max="15363" width="8.7109375" style="298" customWidth="1"/>
    <col min="15364" max="15364" width="12" style="298" bestFit="1" customWidth="1"/>
    <col min="15365" max="15365" width="19.140625" style="298" bestFit="1" customWidth="1"/>
    <col min="15366" max="15366" width="10.7109375" style="298" bestFit="1" customWidth="1"/>
    <col min="15367" max="15367" width="15" style="298" customWidth="1"/>
    <col min="15368" max="15368" width="10.85546875" style="298" customWidth="1"/>
    <col min="15369" max="15369" width="10.140625" style="298" customWidth="1"/>
    <col min="15370" max="15370" width="9.5703125" style="298" customWidth="1"/>
    <col min="15371" max="15371" width="9.5703125" style="298" bestFit="1" customWidth="1"/>
    <col min="15372" max="15372" width="8.7109375" style="298" customWidth="1"/>
    <col min="15373" max="15373" width="12.140625" style="298" bestFit="1" customWidth="1"/>
    <col min="15374" max="15375" width="7.7109375" style="298" customWidth="1"/>
    <col min="15376" max="15376" width="7.42578125" style="298" customWidth="1"/>
    <col min="15377" max="15378" width="9.140625" style="298"/>
    <col min="15379" max="15379" width="12.5703125" style="298" customWidth="1"/>
    <col min="15380" max="15614" width="9.140625" style="298"/>
    <col min="15615" max="15615" width="4.85546875" style="298" customWidth="1"/>
    <col min="15616" max="15616" width="34.85546875" style="298" customWidth="1"/>
    <col min="15617" max="15617" width="0" style="298" hidden="1" customWidth="1"/>
    <col min="15618" max="15619" width="8.7109375" style="298" customWidth="1"/>
    <col min="15620" max="15620" width="12" style="298" bestFit="1" customWidth="1"/>
    <col min="15621" max="15621" width="19.140625" style="298" bestFit="1" customWidth="1"/>
    <col min="15622" max="15622" width="10.7109375" style="298" bestFit="1" customWidth="1"/>
    <col min="15623" max="15623" width="15" style="298" customWidth="1"/>
    <col min="15624" max="15624" width="10.85546875" style="298" customWidth="1"/>
    <col min="15625" max="15625" width="10.140625" style="298" customWidth="1"/>
    <col min="15626" max="15626" width="9.5703125" style="298" customWidth="1"/>
    <col min="15627" max="15627" width="9.5703125" style="298" bestFit="1" customWidth="1"/>
    <col min="15628" max="15628" width="8.7109375" style="298" customWidth="1"/>
    <col min="15629" max="15629" width="12.140625" style="298" bestFit="1" customWidth="1"/>
    <col min="15630" max="15631" width="7.7109375" style="298" customWidth="1"/>
    <col min="15632" max="15632" width="7.42578125" style="298" customWidth="1"/>
    <col min="15633" max="15634" width="9.140625" style="298"/>
    <col min="15635" max="15635" width="12.5703125" style="298" customWidth="1"/>
    <col min="15636" max="15870" width="9.140625" style="298"/>
    <col min="15871" max="15871" width="4.85546875" style="298" customWidth="1"/>
    <col min="15872" max="15872" width="34.85546875" style="298" customWidth="1"/>
    <col min="15873" max="15873" width="0" style="298" hidden="1" customWidth="1"/>
    <col min="15874" max="15875" width="8.7109375" style="298" customWidth="1"/>
    <col min="15876" max="15876" width="12" style="298" bestFit="1" customWidth="1"/>
    <col min="15877" max="15877" width="19.140625" style="298" bestFit="1" customWidth="1"/>
    <col min="15878" max="15878" width="10.7109375" style="298" bestFit="1" customWidth="1"/>
    <col min="15879" max="15879" width="15" style="298" customWidth="1"/>
    <col min="15880" max="15880" width="10.85546875" style="298" customWidth="1"/>
    <col min="15881" max="15881" width="10.140625" style="298" customWidth="1"/>
    <col min="15882" max="15882" width="9.5703125" style="298" customWidth="1"/>
    <col min="15883" max="15883" width="9.5703125" style="298" bestFit="1" customWidth="1"/>
    <col min="15884" max="15884" width="8.7109375" style="298" customWidth="1"/>
    <col min="15885" max="15885" width="12.140625" style="298" bestFit="1" customWidth="1"/>
    <col min="15886" max="15887" width="7.7109375" style="298" customWidth="1"/>
    <col min="15888" max="15888" width="7.42578125" style="298" customWidth="1"/>
    <col min="15889" max="15890" width="9.140625" style="298"/>
    <col min="15891" max="15891" width="12.5703125" style="298" customWidth="1"/>
    <col min="15892" max="16126" width="9.140625" style="298"/>
    <col min="16127" max="16127" width="4.85546875" style="298" customWidth="1"/>
    <col min="16128" max="16128" width="34.85546875" style="298" customWidth="1"/>
    <col min="16129" max="16129" width="0" style="298" hidden="1" customWidth="1"/>
    <col min="16130" max="16131" width="8.7109375" style="298" customWidth="1"/>
    <col min="16132" max="16132" width="12" style="298" bestFit="1" customWidth="1"/>
    <col min="16133" max="16133" width="19.140625" style="298" bestFit="1" customWidth="1"/>
    <col min="16134" max="16134" width="10.7109375" style="298" bestFit="1" customWidth="1"/>
    <col min="16135" max="16135" width="15" style="298" customWidth="1"/>
    <col min="16136" max="16136" width="10.85546875" style="298" customWidth="1"/>
    <col min="16137" max="16137" width="10.140625" style="298" customWidth="1"/>
    <col min="16138" max="16138" width="9.5703125" style="298" customWidth="1"/>
    <col min="16139" max="16139" width="9.5703125" style="298" bestFit="1" customWidth="1"/>
    <col min="16140" max="16140" width="8.7109375" style="298" customWidth="1"/>
    <col min="16141" max="16141" width="12.140625" style="298" bestFit="1" customWidth="1"/>
    <col min="16142" max="16143" width="7.7109375" style="298" customWidth="1"/>
    <col min="16144" max="16144" width="7.42578125" style="298" customWidth="1"/>
    <col min="16145" max="16146" width="9.140625" style="298"/>
    <col min="16147" max="16147" width="12.5703125" style="298" customWidth="1"/>
    <col min="16148" max="16384" width="9.140625" style="298"/>
  </cols>
  <sheetData>
    <row r="1" spans="1:19" ht="12.95" customHeight="1" x14ac:dyDescent="0.2">
      <c r="A1" s="464" t="s">
        <v>771</v>
      </c>
      <c r="B1" s="467" t="s">
        <v>775</v>
      </c>
      <c r="C1" s="292"/>
      <c r="D1" s="467" t="s">
        <v>776</v>
      </c>
      <c r="E1" s="467" t="s">
        <v>777</v>
      </c>
      <c r="F1" s="291"/>
      <c r="G1" s="467" t="s">
        <v>859</v>
      </c>
      <c r="H1" s="293" t="s">
        <v>779</v>
      </c>
      <c r="I1" s="467" t="s">
        <v>780</v>
      </c>
      <c r="J1" s="468" t="s">
        <v>781</v>
      </c>
      <c r="K1" s="467" t="s">
        <v>822</v>
      </c>
      <c r="L1" s="467"/>
      <c r="M1" s="467"/>
      <c r="N1" s="467"/>
      <c r="O1" s="467"/>
      <c r="P1" s="468" t="s">
        <v>783</v>
      </c>
      <c r="Q1" s="380"/>
      <c r="R1" s="297"/>
      <c r="S1" s="297"/>
    </row>
    <row r="2" spans="1:19" ht="26.45" customHeight="1" x14ac:dyDescent="0.2">
      <c r="A2" s="465"/>
      <c r="B2" s="467"/>
      <c r="C2" s="292" t="s">
        <v>784</v>
      </c>
      <c r="D2" s="467"/>
      <c r="E2" s="467"/>
      <c r="F2" s="291" t="s">
        <v>820</v>
      </c>
      <c r="G2" s="467"/>
      <c r="H2" s="299"/>
      <c r="I2" s="467"/>
      <c r="J2" s="469"/>
      <c r="K2" s="300" t="s">
        <v>786</v>
      </c>
      <c r="L2" s="300" t="s">
        <v>787</v>
      </c>
      <c r="M2" s="301" t="s">
        <v>788</v>
      </c>
      <c r="N2" s="301" t="s">
        <v>789</v>
      </c>
      <c r="O2" s="301" t="s">
        <v>790</v>
      </c>
      <c r="P2" s="469"/>
      <c r="Q2" s="380" t="s">
        <v>823</v>
      </c>
      <c r="R2" s="297"/>
      <c r="S2" s="297"/>
    </row>
    <row r="3" spans="1:19" ht="16.5" customHeight="1" x14ac:dyDescent="0.2">
      <c r="A3" s="466"/>
      <c r="B3" s="467"/>
      <c r="C3" s="292"/>
      <c r="D3" s="467"/>
      <c r="E3" s="467"/>
      <c r="F3" s="291" t="s">
        <v>821</v>
      </c>
      <c r="G3" s="467"/>
      <c r="H3" s="293"/>
      <c r="I3" s="302">
        <v>0.2</v>
      </c>
      <c r="J3" s="470"/>
      <c r="K3" s="303">
        <v>0.2</v>
      </c>
      <c r="L3" s="303">
        <v>0.08</v>
      </c>
      <c r="M3" s="302">
        <v>8.3299999999999999E-2</v>
      </c>
      <c r="N3" s="302">
        <v>8.3299999999999999E-2</v>
      </c>
      <c r="O3" s="304">
        <v>0.02</v>
      </c>
      <c r="P3" s="470"/>
      <c r="Q3" s="380"/>
      <c r="R3" s="297"/>
      <c r="S3" s="297"/>
    </row>
    <row r="4" spans="1:19" ht="12.6" customHeight="1" x14ac:dyDescent="0.25">
      <c r="A4" s="386">
        <v>1</v>
      </c>
      <c r="B4" s="308" t="s">
        <v>14</v>
      </c>
      <c r="C4" s="309">
        <v>1</v>
      </c>
      <c r="D4" s="321">
        <f>fonte!F2</f>
        <v>160</v>
      </c>
      <c r="E4" s="310">
        <v>58</v>
      </c>
      <c r="F4" s="310">
        <f>D4*E4</f>
        <v>9280</v>
      </c>
      <c r="G4" s="311">
        <v>4318.18</v>
      </c>
      <c r="H4" s="312">
        <f t="shared" ref="H4:H36" si="0">E4*G4</f>
        <v>250454.44</v>
      </c>
      <c r="I4" s="313">
        <f>H4*20/100</f>
        <v>50090.887999999999</v>
      </c>
      <c r="J4" s="314">
        <f t="shared" ref="J4:J36" si="1">SUM(H4:I4)</f>
        <v>300545.32799999998</v>
      </c>
      <c r="K4" s="315"/>
      <c r="L4" s="315"/>
      <c r="M4" s="315"/>
      <c r="N4" s="315"/>
      <c r="O4" s="315"/>
      <c r="P4" s="376">
        <f>SUM(J4:O4)</f>
        <v>300545.32799999998</v>
      </c>
      <c r="Q4" s="381">
        <f>P4/F4</f>
        <v>32.38635</v>
      </c>
      <c r="R4" s="320"/>
      <c r="S4" s="320"/>
    </row>
    <row r="5" spans="1:19" ht="12.6" customHeight="1" x14ac:dyDescent="0.25">
      <c r="A5" s="307">
        <v>2</v>
      </c>
      <c r="B5" s="308" t="s">
        <v>748</v>
      </c>
      <c r="C5" s="460">
        <v>2</v>
      </c>
      <c r="D5" s="321">
        <f>fonte!F3</f>
        <v>160</v>
      </c>
      <c r="E5" s="310">
        <v>62</v>
      </c>
      <c r="F5" s="310">
        <f t="shared" ref="F5:F36" si="2">D5*E5</f>
        <v>9920</v>
      </c>
      <c r="G5" s="311">
        <v>3022.72</v>
      </c>
      <c r="H5" s="312">
        <f t="shared" si="0"/>
        <v>187408.63999999998</v>
      </c>
      <c r="I5" s="313">
        <f t="shared" ref="I5:I36" si="3">H5*20/100</f>
        <v>37481.727999999996</v>
      </c>
      <c r="J5" s="314">
        <f t="shared" si="1"/>
        <v>224890.36799999999</v>
      </c>
      <c r="K5" s="315">
        <f t="shared" ref="K5:M25" si="4">H5*$M$3</f>
        <v>15611.139711999998</v>
      </c>
      <c r="L5" s="315">
        <f t="shared" si="4"/>
        <v>3122.2279423999994</v>
      </c>
      <c r="M5" s="315">
        <f t="shared" si="4"/>
        <v>18733.367654399997</v>
      </c>
      <c r="N5" s="315">
        <f t="shared" ref="N5:N25" si="5">J5*$N$3</f>
        <v>18733.367654399997</v>
      </c>
      <c r="O5" s="315">
        <f t="shared" ref="O5:O25" si="6">6*E5</f>
        <v>372</v>
      </c>
      <c r="P5" s="376">
        <f t="shared" ref="P5:P33" si="7">SUM(J5:O5)</f>
        <v>281462.47096319997</v>
      </c>
      <c r="Q5" s="381">
        <f t="shared" ref="Q5:Q36" si="8">P5/F5</f>
        <v>28.373232959999996</v>
      </c>
      <c r="R5" s="320"/>
      <c r="S5" s="320"/>
    </row>
    <row r="6" spans="1:19" ht="12.6" customHeight="1" x14ac:dyDescent="0.25">
      <c r="A6" s="307">
        <v>3</v>
      </c>
      <c r="B6" s="308" t="s">
        <v>15</v>
      </c>
      <c r="C6" s="460"/>
      <c r="D6" s="321">
        <f>fonte!F4</f>
        <v>160</v>
      </c>
      <c r="E6" s="310">
        <v>56</v>
      </c>
      <c r="F6" s="310">
        <f t="shared" si="2"/>
        <v>8960</v>
      </c>
      <c r="G6" s="311">
        <v>1610</v>
      </c>
      <c r="H6" s="312">
        <f t="shared" si="0"/>
        <v>90160</v>
      </c>
      <c r="I6" s="313">
        <f t="shared" si="3"/>
        <v>18032</v>
      </c>
      <c r="J6" s="314">
        <f t="shared" si="1"/>
        <v>108192</v>
      </c>
      <c r="K6" s="315">
        <f t="shared" si="4"/>
        <v>7510.3279999999995</v>
      </c>
      <c r="L6" s="315">
        <f t="shared" si="4"/>
        <v>1502.0655999999999</v>
      </c>
      <c r="M6" s="315">
        <f t="shared" si="4"/>
        <v>9012.3935999999994</v>
      </c>
      <c r="N6" s="315">
        <f t="shared" si="5"/>
        <v>9012.3935999999994</v>
      </c>
      <c r="O6" s="315">
        <f t="shared" si="6"/>
        <v>336</v>
      </c>
      <c r="P6" s="376">
        <f t="shared" si="7"/>
        <v>135565.1808</v>
      </c>
      <c r="Q6" s="381">
        <f t="shared" si="8"/>
        <v>15.1300425</v>
      </c>
      <c r="R6" s="320"/>
      <c r="S6" s="320"/>
    </row>
    <row r="7" spans="1:19" ht="12.6" customHeight="1" x14ac:dyDescent="0.25">
      <c r="A7" s="386">
        <v>4</v>
      </c>
      <c r="B7" s="308" t="s">
        <v>16</v>
      </c>
      <c r="C7" s="460">
        <v>3</v>
      </c>
      <c r="D7" s="321">
        <f>fonte!F5</f>
        <v>160</v>
      </c>
      <c r="E7" s="310">
        <v>25</v>
      </c>
      <c r="F7" s="310">
        <f t="shared" si="2"/>
        <v>4000</v>
      </c>
      <c r="G7" s="311">
        <v>4054.65</v>
      </c>
      <c r="H7" s="312">
        <f t="shared" si="0"/>
        <v>101366.25</v>
      </c>
      <c r="I7" s="313">
        <f t="shared" si="3"/>
        <v>20273.25</v>
      </c>
      <c r="J7" s="314">
        <f t="shared" si="1"/>
        <v>121639.5</v>
      </c>
      <c r="K7" s="315">
        <f t="shared" si="4"/>
        <v>8443.8086249999997</v>
      </c>
      <c r="L7" s="315">
        <f t="shared" si="4"/>
        <v>1688.7617250000001</v>
      </c>
      <c r="M7" s="315">
        <f t="shared" si="4"/>
        <v>10132.57035</v>
      </c>
      <c r="N7" s="315">
        <f t="shared" si="5"/>
        <v>10132.57035</v>
      </c>
      <c r="O7" s="315">
        <f t="shared" si="6"/>
        <v>150</v>
      </c>
      <c r="P7" s="376">
        <f t="shared" si="7"/>
        <v>152187.21104999998</v>
      </c>
      <c r="Q7" s="381">
        <f t="shared" si="8"/>
        <v>38.046802762499993</v>
      </c>
      <c r="R7" s="320"/>
      <c r="S7" s="320"/>
    </row>
    <row r="8" spans="1:19" ht="12.6" customHeight="1" x14ac:dyDescent="0.25">
      <c r="A8" s="386">
        <v>5</v>
      </c>
      <c r="B8" s="308" t="s">
        <v>17</v>
      </c>
      <c r="C8" s="460"/>
      <c r="D8" s="321">
        <f>fonte!F6</f>
        <v>120</v>
      </c>
      <c r="E8" s="310">
        <v>13</v>
      </c>
      <c r="F8" s="310">
        <f t="shared" si="2"/>
        <v>1560</v>
      </c>
      <c r="G8" s="311">
        <v>4136.46</v>
      </c>
      <c r="H8" s="312">
        <f t="shared" si="0"/>
        <v>53773.98</v>
      </c>
      <c r="I8" s="313">
        <f t="shared" si="3"/>
        <v>10754.796</v>
      </c>
      <c r="J8" s="314">
        <f t="shared" si="1"/>
        <v>64528.776000000005</v>
      </c>
      <c r="K8" s="315"/>
      <c r="L8" s="315"/>
      <c r="M8" s="315"/>
      <c r="N8" s="315"/>
      <c r="O8" s="315"/>
      <c r="P8" s="376">
        <f t="shared" si="7"/>
        <v>64528.776000000005</v>
      </c>
      <c r="Q8" s="381">
        <f t="shared" si="8"/>
        <v>41.364600000000003</v>
      </c>
      <c r="R8" s="320"/>
      <c r="S8" s="320"/>
    </row>
    <row r="9" spans="1:19" ht="12.6" customHeight="1" x14ac:dyDescent="0.25">
      <c r="A9" s="386">
        <v>6</v>
      </c>
      <c r="B9" s="308" t="s">
        <v>836</v>
      </c>
      <c r="C9" s="321">
        <v>4</v>
      </c>
      <c r="D9" s="321">
        <f>fonte!F7</f>
        <v>160</v>
      </c>
      <c r="E9" s="310">
        <v>4</v>
      </c>
      <c r="F9" s="310">
        <f t="shared" si="2"/>
        <v>640</v>
      </c>
      <c r="G9" s="322">
        <v>4317.22</v>
      </c>
      <c r="H9" s="312">
        <f t="shared" si="0"/>
        <v>17268.88</v>
      </c>
      <c r="I9" s="313">
        <f t="shared" si="3"/>
        <v>3453.7760000000003</v>
      </c>
      <c r="J9" s="314">
        <f t="shared" si="1"/>
        <v>20722.656000000003</v>
      </c>
      <c r="K9" s="315"/>
      <c r="L9" s="315"/>
      <c r="M9" s="315"/>
      <c r="N9" s="315"/>
      <c r="O9" s="315"/>
      <c r="P9" s="376">
        <f t="shared" si="7"/>
        <v>20722.656000000003</v>
      </c>
      <c r="Q9" s="381">
        <f t="shared" si="8"/>
        <v>32.379150000000003</v>
      </c>
      <c r="R9" s="320"/>
      <c r="S9" s="320"/>
    </row>
    <row r="10" spans="1:19" ht="12.6" customHeight="1" x14ac:dyDescent="0.25">
      <c r="A10" s="386">
        <v>8</v>
      </c>
      <c r="B10" s="308" t="s">
        <v>18</v>
      </c>
      <c r="C10" s="460">
        <v>5</v>
      </c>
      <c r="D10" s="321">
        <f>fonte!F8</f>
        <v>160</v>
      </c>
      <c r="E10" s="310">
        <v>1</v>
      </c>
      <c r="F10" s="310">
        <f t="shared" si="2"/>
        <v>160</v>
      </c>
      <c r="G10" s="311">
        <v>5908.73</v>
      </c>
      <c r="H10" s="312">
        <f t="shared" si="0"/>
        <v>5908.73</v>
      </c>
      <c r="I10" s="313">
        <f t="shared" si="3"/>
        <v>1181.7459999999999</v>
      </c>
      <c r="J10" s="314">
        <f t="shared" si="1"/>
        <v>7090.4759999999997</v>
      </c>
      <c r="K10" s="315"/>
      <c r="L10" s="315"/>
      <c r="M10" s="315"/>
      <c r="N10" s="315"/>
      <c r="O10" s="315"/>
      <c r="P10" s="376">
        <f t="shared" si="7"/>
        <v>7090.4759999999997</v>
      </c>
      <c r="Q10" s="381">
        <f t="shared" si="8"/>
        <v>44.315474999999999</v>
      </c>
      <c r="R10" s="320"/>
      <c r="S10" s="320"/>
    </row>
    <row r="11" spans="1:19" ht="12.6" customHeight="1" x14ac:dyDescent="0.25">
      <c r="A11" s="307">
        <v>9</v>
      </c>
      <c r="B11" s="308" t="s">
        <v>19</v>
      </c>
      <c r="C11" s="460"/>
      <c r="D11" s="321">
        <f>fonte!F9</f>
        <v>160</v>
      </c>
      <c r="E11" s="310">
        <v>3</v>
      </c>
      <c r="F11" s="310">
        <f t="shared" si="2"/>
        <v>480</v>
      </c>
      <c r="G11" s="311">
        <v>1412</v>
      </c>
      <c r="H11" s="312">
        <f t="shared" si="0"/>
        <v>4236</v>
      </c>
      <c r="I11" s="313">
        <f t="shared" si="3"/>
        <v>847.2</v>
      </c>
      <c r="J11" s="314">
        <f t="shared" si="1"/>
        <v>5083.2</v>
      </c>
      <c r="K11" s="315"/>
      <c r="L11" s="315"/>
      <c r="M11" s="315"/>
      <c r="N11" s="315"/>
      <c r="O11" s="315"/>
      <c r="P11" s="376">
        <f t="shared" si="7"/>
        <v>5083.2</v>
      </c>
      <c r="Q11" s="381">
        <f t="shared" si="8"/>
        <v>10.59</v>
      </c>
      <c r="R11" s="320"/>
      <c r="S11" s="320"/>
    </row>
    <row r="12" spans="1:19" ht="12.6" customHeight="1" x14ac:dyDescent="0.25">
      <c r="A12" s="386">
        <v>10</v>
      </c>
      <c r="B12" s="308" t="s">
        <v>834</v>
      </c>
      <c r="C12" s="460"/>
      <c r="D12" s="321">
        <f>fonte!F10</f>
        <v>160</v>
      </c>
      <c r="E12" s="310">
        <v>3</v>
      </c>
      <c r="F12" s="310">
        <f t="shared" si="2"/>
        <v>480</v>
      </c>
      <c r="G12" s="311">
        <v>3158.96</v>
      </c>
      <c r="H12" s="312">
        <f t="shared" si="0"/>
        <v>9476.880000000001</v>
      </c>
      <c r="I12" s="313">
        <f t="shared" si="3"/>
        <v>1895.3760000000004</v>
      </c>
      <c r="J12" s="314">
        <f t="shared" si="1"/>
        <v>11372.256000000001</v>
      </c>
      <c r="K12" s="315"/>
      <c r="L12" s="315"/>
      <c r="M12" s="315"/>
      <c r="N12" s="315"/>
      <c r="O12" s="315"/>
      <c r="P12" s="376">
        <f t="shared" si="7"/>
        <v>11372.256000000001</v>
      </c>
      <c r="Q12" s="381">
        <f t="shared" si="8"/>
        <v>23.692200000000003</v>
      </c>
      <c r="R12" s="320"/>
      <c r="S12" s="320"/>
    </row>
    <row r="13" spans="1:19" ht="12.6" customHeight="1" x14ac:dyDescent="0.25">
      <c r="A13" s="386">
        <v>11</v>
      </c>
      <c r="B13" s="308" t="s">
        <v>749</v>
      </c>
      <c r="C13" s="460"/>
      <c r="D13" s="321">
        <f>fonte!F11</f>
        <v>120</v>
      </c>
      <c r="E13" s="310">
        <v>7</v>
      </c>
      <c r="F13" s="310">
        <f t="shared" si="2"/>
        <v>840</v>
      </c>
      <c r="G13" s="311">
        <v>4434.43</v>
      </c>
      <c r="H13" s="312">
        <f t="shared" si="0"/>
        <v>31041.010000000002</v>
      </c>
      <c r="I13" s="313">
        <f t="shared" si="3"/>
        <v>6208.2020000000011</v>
      </c>
      <c r="J13" s="314">
        <f t="shared" si="1"/>
        <v>37249.212</v>
      </c>
      <c r="K13" s="315"/>
      <c r="L13" s="315"/>
      <c r="M13" s="315"/>
      <c r="N13" s="315"/>
      <c r="O13" s="315"/>
      <c r="P13" s="376">
        <f t="shared" si="7"/>
        <v>37249.212</v>
      </c>
      <c r="Q13" s="381">
        <f t="shared" si="8"/>
        <v>44.344299999999997</v>
      </c>
      <c r="R13" s="320"/>
      <c r="S13" s="320"/>
    </row>
    <row r="14" spans="1:19" ht="12.6" customHeight="1" x14ac:dyDescent="0.25">
      <c r="A14" s="307">
        <v>12</v>
      </c>
      <c r="B14" s="308" t="s">
        <v>20</v>
      </c>
      <c r="C14" s="460"/>
      <c r="D14" s="321">
        <f>fonte!F12</f>
        <v>160</v>
      </c>
      <c r="E14" s="310">
        <v>3</v>
      </c>
      <c r="F14" s="310">
        <f t="shared" si="2"/>
        <v>480</v>
      </c>
      <c r="G14" s="311">
        <v>2187.59</v>
      </c>
      <c r="H14" s="312">
        <f t="shared" si="0"/>
        <v>6562.77</v>
      </c>
      <c r="I14" s="313">
        <f t="shared" si="3"/>
        <v>1312.5540000000003</v>
      </c>
      <c r="J14" s="314">
        <f t="shared" si="1"/>
        <v>7875.3240000000005</v>
      </c>
      <c r="K14" s="315">
        <f t="shared" si="4"/>
        <v>546.67874100000006</v>
      </c>
      <c r="L14" s="315">
        <f t="shared" si="4"/>
        <v>109.33574820000003</v>
      </c>
      <c r="M14" s="315">
        <f t="shared" si="4"/>
        <v>656.01448920000007</v>
      </c>
      <c r="N14" s="315">
        <f t="shared" si="5"/>
        <v>656.01448920000007</v>
      </c>
      <c r="O14" s="315">
        <f t="shared" si="6"/>
        <v>18</v>
      </c>
      <c r="P14" s="376">
        <f t="shared" si="7"/>
        <v>9861.367467600001</v>
      </c>
      <c r="Q14" s="381">
        <f t="shared" si="8"/>
        <v>20.544515557500002</v>
      </c>
      <c r="R14" s="320"/>
      <c r="S14" s="320"/>
    </row>
    <row r="15" spans="1:19" ht="12.6" customHeight="1" x14ac:dyDescent="0.25">
      <c r="A15" s="307">
        <v>13</v>
      </c>
      <c r="B15" s="308" t="s">
        <v>750</v>
      </c>
      <c r="C15" s="460">
        <v>6</v>
      </c>
      <c r="D15" s="321">
        <v>120</v>
      </c>
      <c r="E15" s="310">
        <v>20</v>
      </c>
      <c r="F15" s="310">
        <f>D15*E15</f>
        <v>2400</v>
      </c>
      <c r="G15" s="311">
        <v>2240.84</v>
      </c>
      <c r="H15" s="312">
        <f t="shared" si="0"/>
        <v>44816.800000000003</v>
      </c>
      <c r="I15" s="313">
        <f t="shared" si="3"/>
        <v>8963.36</v>
      </c>
      <c r="J15" s="314">
        <f t="shared" si="1"/>
        <v>53780.160000000003</v>
      </c>
      <c r="K15" s="315">
        <f t="shared" si="4"/>
        <v>3733.2394400000003</v>
      </c>
      <c r="L15" s="315">
        <f t="shared" si="4"/>
        <v>746.64788800000008</v>
      </c>
      <c r="M15" s="315">
        <f t="shared" si="4"/>
        <v>4479.8873279999998</v>
      </c>
      <c r="N15" s="315">
        <f t="shared" si="5"/>
        <v>4479.8873279999998</v>
      </c>
      <c r="O15" s="315">
        <f t="shared" si="6"/>
        <v>120</v>
      </c>
      <c r="P15" s="376">
        <f t="shared" si="7"/>
        <v>67339.821983999995</v>
      </c>
      <c r="Q15" s="381">
        <f t="shared" si="8"/>
        <v>28.058259159999999</v>
      </c>
      <c r="R15" s="320"/>
      <c r="S15" s="320"/>
    </row>
    <row r="16" spans="1:19" ht="12.6" customHeight="1" x14ac:dyDescent="0.25">
      <c r="A16" s="307">
        <v>14</v>
      </c>
      <c r="B16" s="308" t="s">
        <v>21</v>
      </c>
      <c r="C16" s="460"/>
      <c r="D16" s="321">
        <f>fonte!F14</f>
        <v>160</v>
      </c>
      <c r="E16" s="310">
        <v>3</v>
      </c>
      <c r="F16" s="310">
        <f t="shared" si="2"/>
        <v>480</v>
      </c>
      <c r="G16" s="324">
        <v>2750.88</v>
      </c>
      <c r="H16" s="312">
        <f t="shared" si="0"/>
        <v>8252.64</v>
      </c>
      <c r="I16" s="313">
        <f t="shared" si="3"/>
        <v>1650.5279999999998</v>
      </c>
      <c r="J16" s="314">
        <f t="shared" si="1"/>
        <v>9903.1679999999997</v>
      </c>
      <c r="K16" s="315">
        <f t="shared" si="4"/>
        <v>687.44491199999993</v>
      </c>
      <c r="L16" s="315">
        <f t="shared" si="4"/>
        <v>137.48898239999997</v>
      </c>
      <c r="M16" s="315">
        <f t="shared" si="4"/>
        <v>824.93389439999999</v>
      </c>
      <c r="N16" s="315">
        <f t="shared" si="5"/>
        <v>824.93389439999999</v>
      </c>
      <c r="O16" s="315">
        <f t="shared" si="6"/>
        <v>18</v>
      </c>
      <c r="P16" s="376">
        <f t="shared" si="7"/>
        <v>12395.969683199999</v>
      </c>
      <c r="Q16" s="381">
        <f t="shared" si="8"/>
        <v>25.824936839999999</v>
      </c>
      <c r="R16" s="320"/>
      <c r="S16" s="320"/>
    </row>
    <row r="17" spans="1:19" ht="12.6" customHeight="1" x14ac:dyDescent="0.25">
      <c r="A17" s="307">
        <v>15</v>
      </c>
      <c r="B17" s="308" t="s">
        <v>751</v>
      </c>
      <c r="C17" s="460"/>
      <c r="D17" s="321">
        <f>fonte!F15</f>
        <v>160</v>
      </c>
      <c r="E17" s="310">
        <v>36</v>
      </c>
      <c r="F17" s="310">
        <f t="shared" si="2"/>
        <v>5760</v>
      </c>
      <c r="G17" s="311">
        <v>1538.18</v>
      </c>
      <c r="H17" s="312">
        <f t="shared" si="0"/>
        <v>55374.48</v>
      </c>
      <c r="I17" s="313">
        <f t="shared" si="3"/>
        <v>11074.896000000001</v>
      </c>
      <c r="J17" s="314">
        <f t="shared" si="1"/>
        <v>66449.376000000004</v>
      </c>
      <c r="K17" s="315">
        <f t="shared" si="4"/>
        <v>4612.694184</v>
      </c>
      <c r="L17" s="315">
        <f t="shared" si="4"/>
        <v>922.53883680000001</v>
      </c>
      <c r="M17" s="315">
        <f t="shared" si="4"/>
        <v>5535.2330208000003</v>
      </c>
      <c r="N17" s="315">
        <f t="shared" si="5"/>
        <v>5535.2330208000003</v>
      </c>
      <c r="O17" s="315">
        <f t="shared" si="6"/>
        <v>216</v>
      </c>
      <c r="P17" s="376">
        <f t="shared" si="7"/>
        <v>83271.075062400021</v>
      </c>
      <c r="Q17" s="381">
        <f t="shared" si="8"/>
        <v>14.456783865000004</v>
      </c>
      <c r="R17" s="320"/>
      <c r="S17" s="320"/>
    </row>
    <row r="18" spans="1:19" ht="12.6" customHeight="1" x14ac:dyDescent="0.25">
      <c r="A18" s="307">
        <v>16</v>
      </c>
      <c r="B18" s="308" t="s">
        <v>22</v>
      </c>
      <c r="C18" s="460"/>
      <c r="D18" s="321">
        <f>fonte!F16</f>
        <v>160</v>
      </c>
      <c r="E18" s="310">
        <v>2</v>
      </c>
      <c r="F18" s="310">
        <f t="shared" si="2"/>
        <v>320</v>
      </c>
      <c r="G18" s="311">
        <v>1665.93</v>
      </c>
      <c r="H18" s="312">
        <f t="shared" si="0"/>
        <v>3331.86</v>
      </c>
      <c r="I18" s="313">
        <f t="shared" si="3"/>
        <v>666.37199999999996</v>
      </c>
      <c r="J18" s="314">
        <f t="shared" si="1"/>
        <v>3998.232</v>
      </c>
      <c r="K18" s="315">
        <f t="shared" si="4"/>
        <v>277.54393800000003</v>
      </c>
      <c r="L18" s="315">
        <f t="shared" si="4"/>
        <v>55.508787599999998</v>
      </c>
      <c r="M18" s="315">
        <f t="shared" si="4"/>
        <v>333.05272559999997</v>
      </c>
      <c r="N18" s="315">
        <f t="shared" si="5"/>
        <v>333.05272559999997</v>
      </c>
      <c r="O18" s="315">
        <f t="shared" si="6"/>
        <v>12</v>
      </c>
      <c r="P18" s="376">
        <f t="shared" si="7"/>
        <v>5009.3901767999987</v>
      </c>
      <c r="Q18" s="381">
        <f t="shared" si="8"/>
        <v>15.654344302499997</v>
      </c>
      <c r="R18" s="320"/>
      <c r="S18" s="320"/>
    </row>
    <row r="19" spans="1:19" ht="12.6" customHeight="1" x14ac:dyDescent="0.25">
      <c r="A19" s="386">
        <v>17</v>
      </c>
      <c r="B19" s="308" t="s">
        <v>23</v>
      </c>
      <c r="C19" s="460"/>
      <c r="D19" s="321">
        <f>fonte!F17</f>
        <v>120</v>
      </c>
      <c r="E19" s="310">
        <v>5</v>
      </c>
      <c r="F19" s="310">
        <f t="shared" si="2"/>
        <v>600</v>
      </c>
      <c r="G19" s="311">
        <v>4016.51</v>
      </c>
      <c r="H19" s="312">
        <f t="shared" si="0"/>
        <v>20082.550000000003</v>
      </c>
      <c r="I19" s="313">
        <f t="shared" si="3"/>
        <v>4016.5100000000007</v>
      </c>
      <c r="J19" s="314">
        <f t="shared" si="1"/>
        <v>24099.060000000005</v>
      </c>
      <c r="K19" s="315"/>
      <c r="L19" s="315"/>
      <c r="M19" s="315"/>
      <c r="N19" s="315"/>
      <c r="O19" s="315"/>
      <c r="P19" s="376">
        <f t="shared" si="7"/>
        <v>24099.060000000005</v>
      </c>
      <c r="Q19" s="381">
        <f t="shared" si="8"/>
        <v>40.16510000000001</v>
      </c>
      <c r="R19" s="320"/>
      <c r="S19" s="320"/>
    </row>
    <row r="20" spans="1:19" ht="12.6" customHeight="1" x14ac:dyDescent="0.25">
      <c r="A20" s="386">
        <v>18</v>
      </c>
      <c r="B20" s="308" t="s">
        <v>24</v>
      </c>
      <c r="C20" s="460"/>
      <c r="D20" s="321">
        <f>fonte!F18</f>
        <v>160</v>
      </c>
      <c r="E20" s="310">
        <v>5</v>
      </c>
      <c r="F20" s="310">
        <f t="shared" si="2"/>
        <v>800</v>
      </c>
      <c r="G20" s="311">
        <v>4541.6000000000004</v>
      </c>
      <c r="H20" s="312">
        <f t="shared" si="0"/>
        <v>22708</v>
      </c>
      <c r="I20" s="313">
        <f t="shared" si="3"/>
        <v>4541.6000000000004</v>
      </c>
      <c r="J20" s="314">
        <f t="shared" si="1"/>
        <v>27249.599999999999</v>
      </c>
      <c r="K20" s="315"/>
      <c r="L20" s="315"/>
      <c r="M20" s="315"/>
      <c r="N20" s="315"/>
      <c r="O20" s="315"/>
      <c r="P20" s="376">
        <f t="shared" si="7"/>
        <v>27249.599999999999</v>
      </c>
      <c r="Q20" s="381">
        <f t="shared" si="8"/>
        <v>34.061999999999998</v>
      </c>
      <c r="R20" s="320"/>
      <c r="S20" s="320"/>
    </row>
    <row r="21" spans="1:19" ht="12.6" customHeight="1" x14ac:dyDescent="0.25">
      <c r="A21" s="307">
        <v>19</v>
      </c>
      <c r="B21" s="308" t="s">
        <v>837</v>
      </c>
      <c r="C21" s="460"/>
      <c r="D21" s="321">
        <f>fonte!F19</f>
        <v>160</v>
      </c>
      <c r="E21" s="310">
        <v>52</v>
      </c>
      <c r="F21" s="310">
        <f t="shared" si="2"/>
        <v>8320</v>
      </c>
      <c r="G21" s="325">
        <v>1709.65</v>
      </c>
      <c r="H21" s="312">
        <f t="shared" si="0"/>
        <v>88901.8</v>
      </c>
      <c r="I21" s="313">
        <f t="shared" si="3"/>
        <v>17780.36</v>
      </c>
      <c r="J21" s="314">
        <f t="shared" si="1"/>
        <v>106682.16</v>
      </c>
      <c r="K21" s="315">
        <f t="shared" si="4"/>
        <v>7405.5199400000001</v>
      </c>
      <c r="L21" s="315">
        <f t="shared" si="4"/>
        <v>1481.1039880000001</v>
      </c>
      <c r="M21" s="315">
        <f t="shared" si="4"/>
        <v>8886.6239280000009</v>
      </c>
      <c r="N21" s="315">
        <f t="shared" si="5"/>
        <v>8886.6239280000009</v>
      </c>
      <c r="O21" s="315">
        <f t="shared" si="6"/>
        <v>312</v>
      </c>
      <c r="P21" s="376">
        <f t="shared" si="7"/>
        <v>133654.03178399999</v>
      </c>
      <c r="Q21" s="381">
        <f t="shared" si="8"/>
        <v>16.064186512499997</v>
      </c>
      <c r="R21" s="320"/>
      <c r="S21" s="320"/>
    </row>
    <row r="22" spans="1:19" ht="12.6" customHeight="1" x14ac:dyDescent="0.25">
      <c r="A22" s="386">
        <v>20</v>
      </c>
      <c r="B22" s="326" t="s">
        <v>752</v>
      </c>
      <c r="C22" s="321">
        <v>7</v>
      </c>
      <c r="D22" s="321">
        <f>fonte!F20</f>
        <v>120</v>
      </c>
      <c r="E22" s="327">
        <v>5</v>
      </c>
      <c r="F22" s="310">
        <f t="shared" si="2"/>
        <v>600</v>
      </c>
      <c r="G22" s="325">
        <v>4954.2700000000004</v>
      </c>
      <c r="H22" s="312">
        <f t="shared" si="0"/>
        <v>24771.350000000002</v>
      </c>
      <c r="I22" s="313">
        <f t="shared" si="3"/>
        <v>4954.2700000000004</v>
      </c>
      <c r="J22" s="314">
        <f t="shared" si="1"/>
        <v>29725.620000000003</v>
      </c>
      <c r="K22" s="315"/>
      <c r="L22" s="315"/>
      <c r="M22" s="315"/>
      <c r="N22" s="315"/>
      <c r="O22" s="315"/>
      <c r="P22" s="376">
        <f t="shared" si="7"/>
        <v>29725.620000000003</v>
      </c>
      <c r="Q22" s="381">
        <f t="shared" si="8"/>
        <v>49.542700000000004</v>
      </c>
      <c r="R22" s="320"/>
      <c r="S22" s="320"/>
    </row>
    <row r="23" spans="1:19" ht="12.6" customHeight="1" x14ac:dyDescent="0.25">
      <c r="A23" s="386">
        <v>21</v>
      </c>
      <c r="B23" s="326" t="s">
        <v>18</v>
      </c>
      <c r="C23" s="321">
        <v>8</v>
      </c>
      <c r="D23" s="321">
        <f>fonte!F21</f>
        <v>80</v>
      </c>
      <c r="E23" s="327">
        <v>5</v>
      </c>
      <c r="F23" s="310">
        <f t="shared" si="2"/>
        <v>400</v>
      </c>
      <c r="G23" s="325">
        <v>5908.73</v>
      </c>
      <c r="H23" s="312">
        <f t="shared" si="0"/>
        <v>29543.649999999998</v>
      </c>
      <c r="I23" s="313">
        <f t="shared" si="3"/>
        <v>5908.73</v>
      </c>
      <c r="J23" s="314">
        <f t="shared" si="1"/>
        <v>35452.379999999997</v>
      </c>
      <c r="K23" s="315"/>
      <c r="L23" s="315"/>
      <c r="M23" s="315"/>
      <c r="N23" s="315"/>
      <c r="O23" s="315"/>
      <c r="P23" s="376">
        <f t="shared" si="7"/>
        <v>35452.379999999997</v>
      </c>
      <c r="Q23" s="381">
        <f t="shared" si="8"/>
        <v>88.630949999999999</v>
      </c>
      <c r="R23" s="320"/>
      <c r="S23" s="320"/>
    </row>
    <row r="24" spans="1:19" ht="12.6" customHeight="1" x14ac:dyDescent="0.25">
      <c r="A24" s="386">
        <v>22</v>
      </c>
      <c r="B24" s="328" t="s">
        <v>792</v>
      </c>
      <c r="C24" s="460">
        <v>9</v>
      </c>
      <c r="D24" s="321">
        <f>fonte!F22</f>
        <v>160</v>
      </c>
      <c r="E24" s="327">
        <v>4</v>
      </c>
      <c r="F24" s="310">
        <f t="shared" si="2"/>
        <v>640</v>
      </c>
      <c r="G24" s="325">
        <v>4750</v>
      </c>
      <c r="H24" s="312">
        <f t="shared" si="0"/>
        <v>19000</v>
      </c>
      <c r="I24" s="313">
        <f t="shared" si="3"/>
        <v>3800</v>
      </c>
      <c r="J24" s="314">
        <f t="shared" si="1"/>
        <v>22800</v>
      </c>
      <c r="K24" s="315"/>
      <c r="L24" s="315"/>
      <c r="M24" s="315"/>
      <c r="N24" s="315"/>
      <c r="O24" s="315"/>
      <c r="P24" s="376">
        <f t="shared" si="7"/>
        <v>22800</v>
      </c>
      <c r="Q24" s="381">
        <f t="shared" si="8"/>
        <v>35.625</v>
      </c>
      <c r="R24" s="320"/>
      <c r="S24" s="320"/>
    </row>
    <row r="25" spans="1:19" ht="16.5" customHeight="1" x14ac:dyDescent="0.25">
      <c r="A25" s="307">
        <v>23</v>
      </c>
      <c r="B25" s="328" t="s">
        <v>840</v>
      </c>
      <c r="C25" s="460"/>
      <c r="D25" s="321">
        <f>fonte!F23</f>
        <v>160</v>
      </c>
      <c r="E25" s="327">
        <v>1</v>
      </c>
      <c r="F25" s="310">
        <f t="shared" si="2"/>
        <v>160</v>
      </c>
      <c r="G25" s="322">
        <v>2441.7399999999998</v>
      </c>
      <c r="H25" s="312">
        <f t="shared" si="0"/>
        <v>2441.7399999999998</v>
      </c>
      <c r="I25" s="313">
        <f t="shared" si="3"/>
        <v>488.34799999999996</v>
      </c>
      <c r="J25" s="314">
        <f t="shared" si="1"/>
        <v>2930.0879999999997</v>
      </c>
      <c r="K25" s="315">
        <f t="shared" si="4"/>
        <v>203.39694199999997</v>
      </c>
      <c r="L25" s="315">
        <f t="shared" si="4"/>
        <v>40.679388399999993</v>
      </c>
      <c r="M25" s="315">
        <f t="shared" si="4"/>
        <v>244.07633039999999</v>
      </c>
      <c r="N25" s="315">
        <f t="shared" si="5"/>
        <v>244.07633039999999</v>
      </c>
      <c r="O25" s="315">
        <f t="shared" si="6"/>
        <v>6</v>
      </c>
      <c r="P25" s="376">
        <f t="shared" si="7"/>
        <v>3668.3169911999998</v>
      </c>
      <c r="Q25" s="381">
        <f t="shared" si="8"/>
        <v>22.926981195</v>
      </c>
      <c r="R25" s="320"/>
      <c r="S25" s="320"/>
    </row>
    <row r="26" spans="1:19" ht="17.25" customHeight="1" x14ac:dyDescent="0.25">
      <c r="A26" s="386">
        <v>24</v>
      </c>
      <c r="B26" s="330" t="s">
        <v>793</v>
      </c>
      <c r="C26" s="321">
        <v>10</v>
      </c>
      <c r="D26" s="321">
        <f>fonte!F24</f>
        <v>160</v>
      </c>
      <c r="E26" s="327">
        <v>1</v>
      </c>
      <c r="F26" s="310">
        <f t="shared" si="2"/>
        <v>160</v>
      </c>
      <c r="G26" s="325">
        <v>4318.18</v>
      </c>
      <c r="H26" s="312">
        <f t="shared" si="0"/>
        <v>4318.18</v>
      </c>
      <c r="I26" s="313">
        <f t="shared" si="3"/>
        <v>863.63600000000008</v>
      </c>
      <c r="J26" s="314">
        <f t="shared" si="1"/>
        <v>5181.8160000000007</v>
      </c>
      <c r="K26" s="315"/>
      <c r="L26" s="315"/>
      <c r="M26" s="315"/>
      <c r="N26" s="315"/>
      <c r="O26" s="315"/>
      <c r="P26" s="376">
        <f t="shared" si="7"/>
        <v>5181.8160000000007</v>
      </c>
      <c r="Q26" s="381">
        <f t="shared" si="8"/>
        <v>32.386350000000007</v>
      </c>
      <c r="R26" s="320"/>
      <c r="S26" s="320"/>
    </row>
    <row r="27" spans="1:19" ht="12.6" customHeight="1" x14ac:dyDescent="0.25">
      <c r="A27" s="386">
        <v>25</v>
      </c>
      <c r="B27" s="328" t="s">
        <v>794</v>
      </c>
      <c r="C27" s="321">
        <v>11</v>
      </c>
      <c r="D27" s="321">
        <f>fonte!F25</f>
        <v>160</v>
      </c>
      <c r="E27" s="327">
        <v>5</v>
      </c>
      <c r="F27" s="310">
        <f t="shared" si="2"/>
        <v>800</v>
      </c>
      <c r="G27" s="331">
        <v>5201.5</v>
      </c>
      <c r="H27" s="312">
        <f t="shared" si="0"/>
        <v>26007.5</v>
      </c>
      <c r="I27" s="313">
        <f t="shared" si="3"/>
        <v>5201.5</v>
      </c>
      <c r="J27" s="314">
        <f t="shared" si="1"/>
        <v>31209</v>
      </c>
      <c r="K27" s="315"/>
      <c r="L27" s="315"/>
      <c r="M27" s="315"/>
      <c r="N27" s="315"/>
      <c r="O27" s="315"/>
      <c r="P27" s="376">
        <f t="shared" si="7"/>
        <v>31209</v>
      </c>
      <c r="Q27" s="381">
        <f t="shared" si="8"/>
        <v>39.011249999999997</v>
      </c>
      <c r="R27" s="320"/>
      <c r="S27" s="320"/>
    </row>
    <row r="28" spans="1:19" ht="12.6" customHeight="1" x14ac:dyDescent="0.25">
      <c r="A28" s="386">
        <v>26</v>
      </c>
      <c r="B28" s="328" t="s">
        <v>795</v>
      </c>
      <c r="C28" s="321">
        <v>12</v>
      </c>
      <c r="D28" s="321">
        <f>fonte!F26</f>
        <v>160</v>
      </c>
      <c r="E28" s="327">
        <v>1</v>
      </c>
      <c r="F28" s="310">
        <f t="shared" si="2"/>
        <v>160</v>
      </c>
      <c r="G28" s="325">
        <v>6859.9</v>
      </c>
      <c r="H28" s="312">
        <f t="shared" si="0"/>
        <v>6859.9</v>
      </c>
      <c r="I28" s="313">
        <f t="shared" si="3"/>
        <v>1371.98</v>
      </c>
      <c r="J28" s="314">
        <f t="shared" si="1"/>
        <v>8231.8799999999992</v>
      </c>
      <c r="K28" s="315"/>
      <c r="L28" s="315"/>
      <c r="M28" s="315"/>
      <c r="N28" s="315"/>
      <c r="O28" s="315"/>
      <c r="P28" s="376">
        <f t="shared" si="7"/>
        <v>8231.8799999999992</v>
      </c>
      <c r="Q28" s="381">
        <f t="shared" si="8"/>
        <v>51.449249999999992</v>
      </c>
      <c r="R28" s="320"/>
      <c r="S28" s="320"/>
    </row>
    <row r="29" spans="1:19" ht="12.6" customHeight="1" x14ac:dyDescent="0.25">
      <c r="A29" s="386">
        <v>28</v>
      </c>
      <c r="B29" s="328" t="s">
        <v>835</v>
      </c>
      <c r="C29" s="321">
        <v>14</v>
      </c>
      <c r="D29" s="321">
        <f>fonte!F27</f>
        <v>160</v>
      </c>
      <c r="E29" s="327">
        <v>1</v>
      </c>
      <c r="F29" s="310">
        <f t="shared" si="2"/>
        <v>160</v>
      </c>
      <c r="G29" s="322">
        <v>4317.22</v>
      </c>
      <c r="H29" s="312">
        <f t="shared" si="0"/>
        <v>4317.22</v>
      </c>
      <c r="I29" s="313">
        <f t="shared" si="3"/>
        <v>863.44400000000007</v>
      </c>
      <c r="J29" s="314">
        <f t="shared" si="1"/>
        <v>5180.6640000000007</v>
      </c>
      <c r="K29" s="315"/>
      <c r="L29" s="315"/>
      <c r="M29" s="315"/>
      <c r="N29" s="315"/>
      <c r="O29" s="315"/>
      <c r="P29" s="376">
        <f t="shared" si="7"/>
        <v>5180.6640000000007</v>
      </c>
      <c r="Q29" s="381">
        <f t="shared" si="8"/>
        <v>32.379150000000003</v>
      </c>
      <c r="R29" s="320"/>
      <c r="S29" s="320"/>
    </row>
    <row r="30" spans="1:19" ht="12.6" customHeight="1" x14ac:dyDescent="0.25">
      <c r="A30" s="386">
        <v>29</v>
      </c>
      <c r="B30" s="328" t="s">
        <v>753</v>
      </c>
      <c r="C30" s="321">
        <v>15</v>
      </c>
      <c r="D30" s="321">
        <f>fonte!F28</f>
        <v>160</v>
      </c>
      <c r="E30" s="327">
        <v>53</v>
      </c>
      <c r="F30" s="310">
        <f t="shared" si="2"/>
        <v>8480</v>
      </c>
      <c r="G30" s="325">
        <v>11314.1</v>
      </c>
      <c r="H30" s="312">
        <f t="shared" si="0"/>
        <v>599647.30000000005</v>
      </c>
      <c r="I30" s="313">
        <f t="shared" si="3"/>
        <v>119929.46</v>
      </c>
      <c r="J30" s="314">
        <f t="shared" si="1"/>
        <v>719576.76</v>
      </c>
      <c r="K30" s="315"/>
      <c r="L30" s="315"/>
      <c r="M30" s="315"/>
      <c r="N30" s="315"/>
      <c r="O30" s="315"/>
      <c r="P30" s="376">
        <f t="shared" si="7"/>
        <v>719576.76</v>
      </c>
      <c r="Q30" s="381">
        <f t="shared" si="8"/>
        <v>84.85575</v>
      </c>
      <c r="R30" s="320"/>
      <c r="S30" s="320"/>
    </row>
    <row r="31" spans="1:19" ht="12.6" customHeight="1" x14ac:dyDescent="0.25">
      <c r="A31" s="386">
        <v>30</v>
      </c>
      <c r="B31" s="308" t="s">
        <v>754</v>
      </c>
      <c r="C31" s="321">
        <v>16</v>
      </c>
      <c r="D31" s="321">
        <f>fonte!F29</f>
        <v>160</v>
      </c>
      <c r="E31" s="310">
        <v>5</v>
      </c>
      <c r="F31" s="310">
        <f t="shared" si="2"/>
        <v>800</v>
      </c>
      <c r="G31" s="311">
        <v>11314.1</v>
      </c>
      <c r="H31" s="312">
        <f t="shared" si="0"/>
        <v>56570.5</v>
      </c>
      <c r="I31" s="313">
        <f t="shared" si="3"/>
        <v>11314.1</v>
      </c>
      <c r="J31" s="314">
        <f t="shared" si="1"/>
        <v>67884.600000000006</v>
      </c>
      <c r="K31" s="315"/>
      <c r="L31" s="315"/>
      <c r="M31" s="315"/>
      <c r="N31" s="315"/>
      <c r="O31" s="315"/>
      <c r="P31" s="376">
        <f t="shared" si="7"/>
        <v>67884.600000000006</v>
      </c>
      <c r="Q31" s="381">
        <f t="shared" si="8"/>
        <v>84.85575</v>
      </c>
      <c r="R31" s="320"/>
      <c r="S31" s="320"/>
    </row>
    <row r="32" spans="1:19" ht="12.6" customHeight="1" x14ac:dyDescent="0.25">
      <c r="A32" s="386">
        <v>31</v>
      </c>
      <c r="B32" s="308" t="s">
        <v>755</v>
      </c>
      <c r="C32" s="321">
        <v>17</v>
      </c>
      <c r="D32" s="321">
        <f>fonte!F30</f>
        <v>160</v>
      </c>
      <c r="E32" s="310">
        <v>6</v>
      </c>
      <c r="F32" s="310">
        <f t="shared" si="2"/>
        <v>960</v>
      </c>
      <c r="G32" s="325">
        <v>11314.1</v>
      </c>
      <c r="H32" s="312">
        <f t="shared" si="0"/>
        <v>67884.600000000006</v>
      </c>
      <c r="I32" s="313">
        <f t="shared" si="3"/>
        <v>13576.92</v>
      </c>
      <c r="J32" s="314">
        <f t="shared" si="1"/>
        <v>81461.52</v>
      </c>
      <c r="K32" s="315"/>
      <c r="L32" s="315"/>
      <c r="M32" s="315"/>
      <c r="N32" s="315"/>
      <c r="O32" s="315"/>
      <c r="P32" s="376">
        <f t="shared" si="7"/>
        <v>81461.52</v>
      </c>
      <c r="Q32" s="381">
        <f t="shared" si="8"/>
        <v>84.85575</v>
      </c>
      <c r="R32" s="320"/>
      <c r="S32" s="320"/>
    </row>
    <row r="33" spans="1:21" ht="12.6" customHeight="1" x14ac:dyDescent="0.25">
      <c r="A33" s="386">
        <v>32</v>
      </c>
      <c r="B33" s="308" t="s">
        <v>25</v>
      </c>
      <c r="C33" s="460">
        <v>18</v>
      </c>
      <c r="D33" s="321">
        <f>fonte!F31</f>
        <v>160</v>
      </c>
      <c r="E33" s="310">
        <v>5</v>
      </c>
      <c r="F33" s="310">
        <f t="shared" si="2"/>
        <v>800</v>
      </c>
      <c r="G33" s="332">
        <v>11314.1</v>
      </c>
      <c r="H33" s="312">
        <f t="shared" si="0"/>
        <v>56570.5</v>
      </c>
      <c r="I33" s="313">
        <f t="shared" si="3"/>
        <v>11314.1</v>
      </c>
      <c r="J33" s="314">
        <f t="shared" si="1"/>
        <v>67884.600000000006</v>
      </c>
      <c r="K33" s="315"/>
      <c r="L33" s="315"/>
      <c r="M33" s="315"/>
      <c r="N33" s="315"/>
      <c r="O33" s="315"/>
      <c r="P33" s="376">
        <f t="shared" si="7"/>
        <v>67884.600000000006</v>
      </c>
      <c r="Q33" s="381">
        <f t="shared" si="8"/>
        <v>84.85575</v>
      </c>
      <c r="R33" s="320"/>
      <c r="S33" s="320"/>
    </row>
    <row r="34" spans="1:21" ht="12.6" customHeight="1" x14ac:dyDescent="0.25">
      <c r="A34" s="386">
        <v>33</v>
      </c>
      <c r="B34" s="308" t="s">
        <v>756</v>
      </c>
      <c r="C34" s="460"/>
      <c r="D34" s="321">
        <f>fonte!F32</f>
        <v>160</v>
      </c>
      <c r="E34" s="310">
        <v>38</v>
      </c>
      <c r="F34" s="310">
        <f t="shared" si="2"/>
        <v>6080</v>
      </c>
      <c r="G34" s="332">
        <v>5487.92</v>
      </c>
      <c r="H34" s="312">
        <f t="shared" si="0"/>
        <v>208540.96</v>
      </c>
      <c r="I34" s="313">
        <f t="shared" si="3"/>
        <v>41708.191999999995</v>
      </c>
      <c r="J34" s="314">
        <f t="shared" si="1"/>
        <v>250249.152</v>
      </c>
      <c r="K34" s="315"/>
      <c r="L34" s="315"/>
      <c r="M34" s="315"/>
      <c r="N34" s="315"/>
      <c r="O34" s="315"/>
      <c r="P34" s="376">
        <f>SUM(J34:O34)</f>
        <v>250249.152</v>
      </c>
      <c r="Q34" s="381">
        <f t="shared" si="8"/>
        <v>41.159399999999998</v>
      </c>
      <c r="R34" s="320"/>
      <c r="S34" s="320"/>
    </row>
    <row r="35" spans="1:21" ht="12.6" customHeight="1" x14ac:dyDescent="0.25">
      <c r="A35" s="386">
        <v>34</v>
      </c>
      <c r="B35" s="308" t="s">
        <v>757</v>
      </c>
      <c r="C35" s="460"/>
      <c r="D35" s="321">
        <f>fonte!F33</f>
        <v>80</v>
      </c>
      <c r="E35" s="310">
        <v>5</v>
      </c>
      <c r="F35" s="310">
        <f t="shared" si="2"/>
        <v>400</v>
      </c>
      <c r="G35" s="332">
        <v>4282.6400000000003</v>
      </c>
      <c r="H35" s="312">
        <f t="shared" si="0"/>
        <v>21413.200000000001</v>
      </c>
      <c r="I35" s="313">
        <f t="shared" si="3"/>
        <v>4282.6400000000003</v>
      </c>
      <c r="J35" s="314">
        <f t="shared" si="1"/>
        <v>25695.84</v>
      </c>
      <c r="K35" s="315"/>
      <c r="L35" s="315"/>
      <c r="M35" s="315"/>
      <c r="N35" s="315"/>
      <c r="O35" s="315"/>
      <c r="P35" s="376">
        <f>SUM(J35:O35)</f>
        <v>25695.84</v>
      </c>
      <c r="Q35" s="381">
        <f t="shared" si="8"/>
        <v>64.239599999999996</v>
      </c>
      <c r="R35" s="320"/>
      <c r="S35" s="320"/>
    </row>
    <row r="36" spans="1:21" ht="12.6" customHeight="1" x14ac:dyDescent="0.25">
      <c r="A36" s="386">
        <v>35</v>
      </c>
      <c r="B36" s="308" t="s">
        <v>758</v>
      </c>
      <c r="C36" s="321">
        <v>19</v>
      </c>
      <c r="D36" s="321">
        <f>fonte!F34</f>
        <v>32</v>
      </c>
      <c r="E36" s="310">
        <v>5</v>
      </c>
      <c r="F36" s="310">
        <f t="shared" si="2"/>
        <v>160</v>
      </c>
      <c r="G36" s="311">
        <v>3158.93</v>
      </c>
      <c r="H36" s="312">
        <f t="shared" si="0"/>
        <v>15794.65</v>
      </c>
      <c r="I36" s="313">
        <f t="shared" si="3"/>
        <v>3158.93</v>
      </c>
      <c r="J36" s="314">
        <f t="shared" si="1"/>
        <v>18953.579999999998</v>
      </c>
      <c r="K36" s="315"/>
      <c r="L36" s="315"/>
      <c r="M36" s="315"/>
      <c r="N36" s="315"/>
      <c r="O36" s="315"/>
      <c r="P36" s="376">
        <f>SUM(J36:O36)</f>
        <v>18953.579999999998</v>
      </c>
      <c r="Q36" s="381">
        <f t="shared" si="8"/>
        <v>118.45987499999998</v>
      </c>
      <c r="R36" s="320"/>
      <c r="S36" s="320"/>
    </row>
    <row r="37" spans="1:21" s="341" customFormat="1" ht="21" customHeight="1" x14ac:dyDescent="0.2">
      <c r="A37" s="333"/>
      <c r="B37" s="334"/>
      <c r="C37" s="335"/>
      <c r="D37" s="336" t="s">
        <v>796</v>
      </c>
      <c r="E37" s="336">
        <f>SUM(E4:E36)</f>
        <v>498</v>
      </c>
      <c r="F37" s="336"/>
      <c r="G37" s="334"/>
      <c r="H37" s="337"/>
      <c r="I37" s="334"/>
      <c r="J37" s="338"/>
      <c r="K37" s="461" t="s">
        <v>797</v>
      </c>
      <c r="L37" s="462"/>
      <c r="M37" s="462"/>
      <c r="N37" s="462"/>
      <c r="O37" s="463"/>
      <c r="P37" s="338">
        <f>SUM(P4:P36)</f>
        <v>2751842.8119624006</v>
      </c>
      <c r="Q37" s="476"/>
      <c r="R37" s="477"/>
      <c r="S37" s="340"/>
    </row>
    <row r="38" spans="1:21" ht="15" x14ac:dyDescent="0.25">
      <c r="A38" s="365"/>
      <c r="B38" s="366" t="s">
        <v>804</v>
      </c>
      <c r="C38" s="367"/>
      <c r="D38" s="366"/>
      <c r="E38" s="368"/>
      <c r="F38" s="368"/>
      <c r="G38" s="369"/>
      <c r="H38" s="369"/>
      <c r="I38" s="369"/>
      <c r="J38" s="370"/>
      <c r="K38" s="370"/>
      <c r="L38" s="370"/>
      <c r="M38" s="369"/>
      <c r="N38" s="369"/>
      <c r="O38" s="369"/>
      <c r="P38" s="369"/>
      <c r="Q38" s="416"/>
      <c r="R38" s="416"/>
      <c r="S38" s="346"/>
    </row>
    <row r="39" spans="1:21" ht="15" x14ac:dyDescent="0.25">
      <c r="A39" s="307"/>
      <c r="B39" s="362" t="s">
        <v>805</v>
      </c>
      <c r="C39" s="361"/>
      <c r="D39" s="362"/>
      <c r="E39" s="362"/>
      <c r="F39" s="362"/>
      <c r="G39" s="364"/>
      <c r="H39" s="364"/>
      <c r="I39" s="362"/>
      <c r="J39" s="362"/>
      <c r="K39" s="362"/>
      <c r="L39" s="362"/>
      <c r="M39" s="362"/>
      <c r="N39" s="362"/>
      <c r="O39" s="362"/>
      <c r="P39" s="322">
        <f>'Material de Limpeza'!G44</f>
        <v>87919.510000000009</v>
      </c>
      <c r="Q39" s="345"/>
      <c r="R39" s="417"/>
      <c r="S39" s="345"/>
    </row>
    <row r="40" spans="1:21" ht="15" x14ac:dyDescent="0.25">
      <c r="A40" s="307"/>
      <c r="B40" s="362" t="s">
        <v>809</v>
      </c>
      <c r="C40" s="361"/>
      <c r="D40" s="362"/>
      <c r="E40" s="362"/>
      <c r="F40" s="362"/>
      <c r="G40" s="364"/>
      <c r="H40" s="364"/>
      <c r="I40" s="362"/>
      <c r="J40" s="362"/>
      <c r="K40" s="362"/>
      <c r="L40" s="362"/>
      <c r="M40" s="362"/>
      <c r="N40" s="362"/>
      <c r="O40" s="362"/>
      <c r="P40" s="322">
        <f>'Material de Escritório'!G44</f>
        <v>14367.240000000002</v>
      </c>
      <c r="Q40" s="345"/>
      <c r="R40" s="417"/>
      <c r="S40" s="345"/>
    </row>
    <row r="41" spans="1:21" ht="15" x14ac:dyDescent="0.25">
      <c r="A41" s="307"/>
      <c r="B41" s="362" t="s">
        <v>806</v>
      </c>
      <c r="C41" s="361"/>
      <c r="D41" s="362"/>
      <c r="E41" s="362"/>
      <c r="F41" s="362"/>
      <c r="G41" s="364"/>
      <c r="H41" s="364"/>
      <c r="I41" s="362"/>
      <c r="J41" s="362"/>
      <c r="K41" s="362"/>
      <c r="L41" s="362"/>
      <c r="M41" s="362"/>
      <c r="N41" s="362"/>
      <c r="O41" s="362"/>
      <c r="P41" s="322">
        <f>'Gráfica e ponto eletrônico'!E31</f>
        <v>26758.600000000002</v>
      </c>
      <c r="Q41" s="345"/>
      <c r="R41" s="417"/>
      <c r="S41" s="345"/>
    </row>
    <row r="42" spans="1:21" ht="15" x14ac:dyDescent="0.25">
      <c r="A42" s="307"/>
      <c r="B42" s="362" t="s">
        <v>807</v>
      </c>
      <c r="C42" s="361"/>
      <c r="D42" s="362"/>
      <c r="E42" s="362"/>
      <c r="F42" s="362"/>
      <c r="G42" s="364"/>
      <c r="H42" s="364"/>
      <c r="I42" s="362"/>
      <c r="J42" s="362"/>
      <c r="K42" s="362"/>
      <c r="L42" s="362"/>
      <c r="M42" s="362"/>
      <c r="N42" s="362"/>
      <c r="O42" s="362"/>
      <c r="P42" s="322">
        <f>'Material de Limpeza'!G47</f>
        <v>63977.2</v>
      </c>
      <c r="Q42" s="345" t="s">
        <v>860</v>
      </c>
      <c r="R42" s="417"/>
      <c r="S42" s="345"/>
    </row>
    <row r="43" spans="1:21" ht="15" x14ac:dyDescent="0.25">
      <c r="A43" s="307"/>
      <c r="B43" s="362" t="s">
        <v>808</v>
      </c>
      <c r="C43" s="361"/>
      <c r="D43" s="362"/>
      <c r="E43" s="362"/>
      <c r="F43" s="362"/>
      <c r="G43" s="364"/>
      <c r="H43" s="364"/>
      <c r="I43" s="362"/>
      <c r="J43" s="362"/>
      <c r="K43" s="362"/>
      <c r="L43" s="362"/>
      <c r="M43" s="362"/>
      <c r="N43" s="362"/>
      <c r="O43" s="362"/>
      <c r="P43" s="322">
        <f>'Material Recreativo'!H30</f>
        <v>2370.9800000000005</v>
      </c>
      <c r="Q43" s="347"/>
      <c r="R43" s="419"/>
      <c r="S43" s="347"/>
    </row>
    <row r="44" spans="1:21" ht="15" hidden="1" x14ac:dyDescent="0.25">
      <c r="A44" s="307"/>
      <c r="B44" s="362" t="s">
        <v>871</v>
      </c>
      <c r="C44" s="361"/>
      <c r="D44" s="362"/>
      <c r="E44" s="362"/>
      <c r="F44" s="362"/>
      <c r="G44" s="364"/>
      <c r="H44" s="364"/>
      <c r="I44" s="362"/>
      <c r="J44" s="362"/>
      <c r="K44" s="362"/>
      <c r="L44" s="362"/>
      <c r="M44" s="362"/>
      <c r="N44" s="362"/>
      <c r="O44" s="362"/>
      <c r="P44" s="322">
        <f>'Material de Limpeza'!G49</f>
        <v>0</v>
      </c>
      <c r="Q44" s="347"/>
      <c r="R44" s="419"/>
      <c r="S44" s="347"/>
    </row>
    <row r="45" spans="1:21" ht="15" x14ac:dyDescent="0.25">
      <c r="A45" s="307"/>
      <c r="B45" s="371"/>
      <c r="C45" s="372"/>
      <c r="D45" s="371"/>
      <c r="E45" s="371"/>
      <c r="F45" s="371"/>
      <c r="G45" s="363"/>
      <c r="H45" s="363"/>
      <c r="I45" s="371"/>
      <c r="J45" s="371"/>
      <c r="K45" s="475" t="s">
        <v>810</v>
      </c>
      <c r="L45" s="475"/>
      <c r="M45" s="475"/>
      <c r="N45" s="475"/>
      <c r="O45" s="475"/>
      <c r="P45" s="375">
        <f>'Material de Limpeza'!G50</f>
        <v>195393.53000000003</v>
      </c>
      <c r="Q45" s="347"/>
      <c r="R45" s="419"/>
      <c r="S45" s="347"/>
    </row>
    <row r="46" spans="1:21" x14ac:dyDescent="0.2">
      <c r="A46" s="342"/>
      <c r="C46" s="349"/>
      <c r="D46" s="342"/>
      <c r="E46" s="342"/>
      <c r="F46" s="342"/>
      <c r="G46" s="342"/>
      <c r="H46" s="404"/>
      <c r="I46" s="342"/>
      <c r="J46" s="342"/>
      <c r="K46" s="483" t="s">
        <v>868</v>
      </c>
      <c r="L46" s="484"/>
      <c r="M46" s="484"/>
      <c r="N46" s="484"/>
      <c r="O46" s="485"/>
      <c r="P46" s="363">
        <f>P37+P45</f>
        <v>2947236.3419624008</v>
      </c>
      <c r="R46" s="412"/>
      <c r="U46" s="412"/>
    </row>
    <row r="47" spans="1:21" x14ac:dyDescent="0.2">
      <c r="A47" s="342"/>
      <c r="C47" s="349"/>
      <c r="D47" s="342"/>
      <c r="E47" s="342"/>
      <c r="F47" s="342"/>
      <c r="G47" s="342"/>
      <c r="H47" s="404"/>
      <c r="I47" s="342"/>
      <c r="J47" s="342"/>
      <c r="K47" s="397"/>
      <c r="L47" s="397"/>
      <c r="M47" s="397"/>
      <c r="N47" s="397"/>
      <c r="O47" s="397"/>
      <c r="P47" s="363"/>
    </row>
    <row r="48" spans="1:21" x14ac:dyDescent="0.2">
      <c r="A48" s="365"/>
      <c r="B48" s="368" t="s">
        <v>862</v>
      </c>
      <c r="C48" s="373"/>
      <c r="D48" s="378" t="s">
        <v>864</v>
      </c>
      <c r="E48" s="365"/>
      <c r="F48" s="365"/>
      <c r="G48" s="365"/>
      <c r="H48" s="369"/>
      <c r="I48" s="365"/>
      <c r="J48" s="365"/>
      <c r="K48" s="365"/>
      <c r="L48" s="365"/>
      <c r="M48" s="365"/>
      <c r="N48" s="365"/>
      <c r="O48" s="365"/>
      <c r="P48" s="365"/>
    </row>
    <row r="49" spans="1:18" x14ac:dyDescent="0.2">
      <c r="A49" s="307"/>
      <c r="B49" s="407" t="s">
        <v>861</v>
      </c>
      <c r="C49" s="377"/>
      <c r="D49" s="377">
        <v>6</v>
      </c>
      <c r="E49" s="307">
        <v>8</v>
      </c>
      <c r="F49" s="374">
        <f>Q30</f>
        <v>84.85575</v>
      </c>
      <c r="G49" s="374">
        <f>F49*E49*D49</f>
        <v>4073.076</v>
      </c>
      <c r="H49" s="363">
        <f>G49*4</f>
        <v>16292.304</v>
      </c>
      <c r="I49" s="307"/>
      <c r="J49" s="307"/>
      <c r="K49" s="307"/>
      <c r="L49" s="307"/>
      <c r="M49" s="307"/>
      <c r="N49" s="307"/>
      <c r="O49" s="307"/>
      <c r="P49" s="374">
        <f>H49</f>
        <v>16292.304</v>
      </c>
    </row>
    <row r="50" spans="1:18" x14ac:dyDescent="0.2">
      <c r="A50" s="307"/>
      <c r="B50" s="407" t="s">
        <v>865</v>
      </c>
      <c r="C50" s="377"/>
      <c r="D50" s="408">
        <v>3</v>
      </c>
      <c r="E50" s="307"/>
      <c r="F50" s="307"/>
      <c r="G50" s="307"/>
      <c r="H50" s="409">
        <v>15600</v>
      </c>
      <c r="I50" s="307"/>
      <c r="J50" s="307"/>
      <c r="K50" s="307"/>
      <c r="L50" s="307"/>
      <c r="M50" s="307"/>
      <c r="N50" s="307"/>
      <c r="O50" s="307"/>
      <c r="P50" s="374">
        <f>H50</f>
        <v>15600</v>
      </c>
    </row>
    <row r="51" spans="1:18" x14ac:dyDescent="0.2">
      <c r="A51" s="307"/>
      <c r="B51" s="307" t="s">
        <v>863</v>
      </c>
      <c r="C51" s="377"/>
      <c r="D51" s="377">
        <v>5</v>
      </c>
      <c r="E51" s="307"/>
      <c r="F51" s="307"/>
      <c r="G51" s="307"/>
      <c r="H51" s="410"/>
      <c r="I51" s="307"/>
      <c r="J51" s="307"/>
      <c r="K51" s="307"/>
      <c r="L51" s="307"/>
      <c r="M51" s="307"/>
      <c r="N51" s="307"/>
      <c r="O51" s="307"/>
      <c r="P51" s="374">
        <f>P46*5/100</f>
        <v>147361.81709812005</v>
      </c>
    </row>
    <row r="52" spans="1:18" ht="15" customHeight="1" x14ac:dyDescent="0.2">
      <c r="A52" s="342"/>
      <c r="C52" s="349"/>
      <c r="D52" s="349"/>
      <c r="E52" s="342"/>
      <c r="F52" s="342"/>
      <c r="G52" s="342"/>
      <c r="H52" s="290"/>
      <c r="I52" s="342"/>
      <c r="K52" s="478" t="s">
        <v>879</v>
      </c>
      <c r="L52" s="478"/>
      <c r="M52" s="478"/>
      <c r="N52" s="478"/>
      <c r="O52" s="479"/>
      <c r="P52" s="413">
        <f>SUM(P49:P51)</f>
        <v>179254.12109812006</v>
      </c>
      <c r="R52" s="412"/>
    </row>
    <row r="53" spans="1:18" ht="15" customHeight="1" x14ac:dyDescent="0.2">
      <c r="A53" s="365"/>
      <c r="B53" s="368" t="s">
        <v>811</v>
      </c>
      <c r="C53" s="373"/>
      <c r="D53" s="378" t="s">
        <v>817</v>
      </c>
      <c r="E53" s="365"/>
      <c r="F53" s="365"/>
      <c r="G53" s="365"/>
      <c r="H53" s="369"/>
      <c r="I53" s="365"/>
      <c r="J53" s="365"/>
      <c r="K53" s="480" t="s">
        <v>869</v>
      </c>
      <c r="L53" s="481"/>
      <c r="M53" s="481"/>
      <c r="N53" s="481"/>
      <c r="O53" s="482"/>
      <c r="P53" s="379">
        <f>P46+P52</f>
        <v>3126490.4630605211</v>
      </c>
      <c r="R53" s="412"/>
    </row>
    <row r="54" spans="1:18" x14ac:dyDescent="0.2">
      <c r="A54" s="307"/>
      <c r="B54" s="377" t="s">
        <v>816</v>
      </c>
      <c r="C54" s="377"/>
      <c r="D54" s="377">
        <v>5</v>
      </c>
      <c r="E54" s="307"/>
      <c r="F54" s="307"/>
      <c r="G54" s="307"/>
      <c r="H54" s="362"/>
      <c r="I54" s="307"/>
      <c r="J54" s="307"/>
      <c r="K54" s="486"/>
      <c r="L54" s="487"/>
      <c r="M54" s="487"/>
      <c r="N54" s="487"/>
      <c r="O54" s="488"/>
      <c r="P54" s="374">
        <f>P53/0.95-P53</f>
        <v>164552.12963476451</v>
      </c>
      <c r="R54" s="412"/>
    </row>
    <row r="55" spans="1:18" ht="13.5" thickBot="1" x14ac:dyDescent="0.25">
      <c r="A55" s="342"/>
      <c r="C55" s="349"/>
      <c r="D55" s="342"/>
      <c r="E55" s="342"/>
      <c r="F55" s="342"/>
      <c r="G55" s="342"/>
      <c r="H55" s="290"/>
      <c r="I55" s="342"/>
      <c r="J55" s="342"/>
      <c r="K55" s="471" t="s">
        <v>818</v>
      </c>
      <c r="L55" s="471"/>
      <c r="M55" s="471"/>
      <c r="N55" s="471"/>
      <c r="O55" s="471"/>
      <c r="P55" s="370">
        <f>P53+P54</f>
        <v>3291042.5926952856</v>
      </c>
    </row>
    <row r="56" spans="1:18" ht="13.5" thickBot="1" x14ac:dyDescent="0.25">
      <c r="A56" s="387"/>
      <c r="B56" s="388" t="s">
        <v>833</v>
      </c>
      <c r="C56" s="389"/>
      <c r="D56" s="390"/>
      <c r="E56" s="391"/>
      <c r="F56" s="342"/>
      <c r="G56" s="342"/>
      <c r="H56" s="290"/>
      <c r="I56" s="342"/>
      <c r="J56" s="342"/>
      <c r="K56" s="472" t="s">
        <v>819</v>
      </c>
      <c r="L56" s="473"/>
      <c r="M56" s="473"/>
      <c r="N56" s="473"/>
      <c r="O56" s="474"/>
      <c r="P56" s="363">
        <f>(P55*12)-(P42*11)-(P44*11)-'Material de Limpeza'!G29*10-'Material de Limpeza'!G30*10</f>
        <v>38511601.912343428</v>
      </c>
      <c r="R56" s="412"/>
    </row>
    <row r="57" spans="1:18" ht="13.5" thickBot="1" x14ac:dyDescent="0.25">
      <c r="A57" s="392"/>
      <c r="B57" s="393" t="s">
        <v>832</v>
      </c>
      <c r="C57" s="394"/>
      <c r="D57" s="395"/>
      <c r="E57" s="396"/>
    </row>
    <row r="67" spans="2:2" x14ac:dyDescent="0.2">
      <c r="B67" s="290" t="s">
        <v>882</v>
      </c>
    </row>
    <row r="68" spans="2:2" x14ac:dyDescent="0.2">
      <c r="B68" s="342" t="s">
        <v>855</v>
      </c>
    </row>
    <row r="69" spans="2:2" x14ac:dyDescent="0.2">
      <c r="B69" s="432"/>
    </row>
    <row r="70" spans="2:2" x14ac:dyDescent="0.2">
      <c r="B70" s="342" t="s">
        <v>884</v>
      </c>
    </row>
    <row r="71" spans="2:2" x14ac:dyDescent="0.2">
      <c r="B71" s="342" t="s">
        <v>885</v>
      </c>
    </row>
    <row r="72" spans="2:2" x14ac:dyDescent="0.2">
      <c r="B72" s="342" t="s">
        <v>886</v>
      </c>
    </row>
    <row r="73" spans="2:2" x14ac:dyDescent="0.2">
      <c r="B73" s="342" t="s">
        <v>887</v>
      </c>
    </row>
  </sheetData>
  <mergeCells count="24">
    <mergeCell ref="Q37:R37"/>
    <mergeCell ref="K52:O52"/>
    <mergeCell ref="K53:O53"/>
    <mergeCell ref="K46:O46"/>
    <mergeCell ref="K54:O54"/>
    <mergeCell ref="K55:O55"/>
    <mergeCell ref="K56:O56"/>
    <mergeCell ref="K45:O45"/>
    <mergeCell ref="J1:J3"/>
    <mergeCell ref="K1:O1"/>
    <mergeCell ref="P1:P3"/>
    <mergeCell ref="C5:C6"/>
    <mergeCell ref="C7:C8"/>
    <mergeCell ref="I1:I2"/>
    <mergeCell ref="C10:C14"/>
    <mergeCell ref="C15:C21"/>
    <mergeCell ref="C24:C25"/>
    <mergeCell ref="C33:C35"/>
    <mergeCell ref="K37:O37"/>
    <mergeCell ref="A1:A3"/>
    <mergeCell ref="B1:B3"/>
    <mergeCell ref="D1:D3"/>
    <mergeCell ref="E1:E3"/>
    <mergeCell ref="G1:G3"/>
  </mergeCells>
  <printOptions horizontalCentered="1"/>
  <pageMargins left="0.19685039370078741" right="0.19685039370078741" top="0.39370078740157483" bottom="0.39370078740157483"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F87"/>
  <sheetViews>
    <sheetView topLeftCell="A2" workbookViewId="0">
      <selection activeCell="E8" sqref="E8"/>
    </sheetView>
  </sheetViews>
  <sheetFormatPr defaultRowHeight="15" x14ac:dyDescent="0.25"/>
  <cols>
    <col min="1" max="1" width="39.42578125" customWidth="1"/>
    <col min="2" max="2" width="24.28515625" customWidth="1"/>
    <col min="3" max="3" width="15.28515625" customWidth="1"/>
    <col min="4" max="4" width="30.85546875" customWidth="1"/>
    <col min="5" max="5" width="21.28515625" customWidth="1"/>
    <col min="6" max="6" width="19.42578125" customWidth="1"/>
  </cols>
  <sheetData>
    <row r="2" spans="1:6" x14ac:dyDescent="0.25">
      <c r="A2" s="500" t="s">
        <v>198</v>
      </c>
      <c r="B2" s="500"/>
    </row>
    <row r="3" spans="1:6" s="54" customFormat="1" x14ac:dyDescent="0.25">
      <c r="A3" s="500" t="s">
        <v>199</v>
      </c>
      <c r="B3" s="500"/>
      <c r="C3" s="53"/>
      <c r="D3" s="53"/>
      <c r="E3" s="53"/>
      <c r="F3" s="53"/>
    </row>
    <row r="4" spans="1:6" x14ac:dyDescent="0.25">
      <c r="A4" s="500" t="s">
        <v>38</v>
      </c>
      <c r="B4" s="500"/>
      <c r="C4" s="53"/>
      <c r="D4" s="53"/>
      <c r="E4" s="53"/>
      <c r="F4" s="53"/>
    </row>
    <row r="6" spans="1:6" ht="18.75" x14ac:dyDescent="0.3">
      <c r="A6" s="55" t="s">
        <v>200</v>
      </c>
    </row>
    <row r="7" spans="1:6" x14ac:dyDescent="0.25">
      <c r="A7" s="57" t="s">
        <v>201</v>
      </c>
      <c r="B7" s="254" t="s">
        <v>202</v>
      </c>
      <c r="C7" s="57" t="s">
        <v>203</v>
      </c>
      <c r="D7" s="57" t="s">
        <v>204</v>
      </c>
      <c r="E7" s="252" t="s">
        <v>85</v>
      </c>
    </row>
    <row r="8" spans="1:6" ht="30" x14ac:dyDescent="0.25">
      <c r="A8" s="26" t="s">
        <v>205</v>
      </c>
      <c r="B8" s="58">
        <v>538</v>
      </c>
      <c r="C8" s="59">
        <v>68</v>
      </c>
      <c r="D8" s="86" t="s">
        <v>702</v>
      </c>
      <c r="E8" s="59">
        <f>C8*B8</f>
        <v>36584</v>
      </c>
    </row>
    <row r="9" spans="1:6" x14ac:dyDescent="0.25">
      <c r="A9" s="26" t="s">
        <v>838</v>
      </c>
      <c r="B9" s="58">
        <v>240</v>
      </c>
      <c r="C9" s="59">
        <v>44.9</v>
      </c>
      <c r="D9" s="86"/>
      <c r="E9" s="59">
        <f>C9*B8</f>
        <v>24156.2</v>
      </c>
    </row>
    <row r="10" spans="1:6" ht="30" x14ac:dyDescent="0.25">
      <c r="A10" s="26" t="s">
        <v>206</v>
      </c>
      <c r="B10" s="58">
        <v>498</v>
      </c>
      <c r="C10" s="59">
        <v>6.5</v>
      </c>
      <c r="D10" s="86" t="s">
        <v>702</v>
      </c>
      <c r="E10" s="59">
        <f>C10*B10</f>
        <v>3237</v>
      </c>
    </row>
    <row r="11" spans="1:6" x14ac:dyDescent="0.25">
      <c r="A11" s="501" t="s">
        <v>207</v>
      </c>
      <c r="B11" s="502"/>
      <c r="C11" s="60"/>
      <c r="D11" s="60"/>
      <c r="E11" s="248">
        <f>SUM(E8:E10)</f>
        <v>63977.2</v>
      </c>
    </row>
    <row r="13" spans="1:6" x14ac:dyDescent="0.25">
      <c r="A13" t="s">
        <v>208</v>
      </c>
    </row>
    <row r="14" spans="1:6" x14ac:dyDescent="0.25">
      <c r="A14" t="s">
        <v>209</v>
      </c>
    </row>
    <row r="15" spans="1:6" x14ac:dyDescent="0.25">
      <c r="A15" t="s">
        <v>842</v>
      </c>
    </row>
    <row r="17" spans="1:2" x14ac:dyDescent="0.25">
      <c r="A17" s="18" t="s">
        <v>703</v>
      </c>
    </row>
    <row r="19" spans="1:2" x14ac:dyDescent="0.25">
      <c r="A19" s="56" t="s">
        <v>210</v>
      </c>
      <c r="B19" s="57" t="s">
        <v>211</v>
      </c>
    </row>
    <row r="20" spans="1:2" x14ac:dyDescent="0.25">
      <c r="A20" s="256" t="s">
        <v>212</v>
      </c>
      <c r="B20" s="25">
        <v>108</v>
      </c>
    </row>
    <row r="21" spans="1:2" x14ac:dyDescent="0.25">
      <c r="A21" s="256" t="s">
        <v>213</v>
      </c>
      <c r="B21" s="25">
        <v>108</v>
      </c>
    </row>
    <row r="22" spans="1:2" x14ac:dyDescent="0.25">
      <c r="A22" s="256" t="s">
        <v>215</v>
      </c>
      <c r="B22" s="25">
        <v>36</v>
      </c>
    </row>
    <row r="23" spans="1:2" x14ac:dyDescent="0.25">
      <c r="A23" s="256" t="s">
        <v>216</v>
      </c>
      <c r="B23" s="25">
        <v>4</v>
      </c>
    </row>
    <row r="24" spans="1:2" x14ac:dyDescent="0.25">
      <c r="A24" s="256" t="s">
        <v>217</v>
      </c>
      <c r="B24" s="25">
        <v>10</v>
      </c>
    </row>
    <row r="25" spans="1:2" x14ac:dyDescent="0.25">
      <c r="A25" s="256" t="s">
        <v>218</v>
      </c>
      <c r="B25" s="25">
        <v>10</v>
      </c>
    </row>
    <row r="26" spans="1:2" x14ac:dyDescent="0.25">
      <c r="A26" s="256" t="s">
        <v>219</v>
      </c>
      <c r="B26" s="25">
        <v>10</v>
      </c>
    </row>
    <row r="27" spans="1:2" x14ac:dyDescent="0.25">
      <c r="A27" s="256" t="s">
        <v>221</v>
      </c>
      <c r="B27" s="25">
        <v>12</v>
      </c>
    </row>
    <row r="28" spans="1:2" x14ac:dyDescent="0.25">
      <c r="A28" s="256" t="s">
        <v>583</v>
      </c>
      <c r="B28" s="25">
        <v>10</v>
      </c>
    </row>
    <row r="29" spans="1:2" x14ac:dyDescent="0.25">
      <c r="A29" s="256" t="s">
        <v>220</v>
      </c>
      <c r="B29" s="25">
        <v>12</v>
      </c>
    </row>
    <row r="30" spans="1:2" x14ac:dyDescent="0.25">
      <c r="A30" s="256" t="s">
        <v>507</v>
      </c>
      <c r="B30" s="25">
        <v>10</v>
      </c>
    </row>
    <row r="31" spans="1:2" x14ac:dyDescent="0.25">
      <c r="A31" s="256" t="s">
        <v>355</v>
      </c>
      <c r="B31" s="25">
        <v>124</v>
      </c>
    </row>
    <row r="32" spans="1:2" x14ac:dyDescent="0.25">
      <c r="A32" s="256" t="s">
        <v>515</v>
      </c>
      <c r="B32" s="25">
        <v>76</v>
      </c>
    </row>
    <row r="33" spans="1:2" x14ac:dyDescent="0.25">
      <c r="A33" s="256" t="s">
        <v>541</v>
      </c>
      <c r="B33" s="25">
        <v>8</v>
      </c>
    </row>
    <row r="34" spans="1:2" x14ac:dyDescent="0.25">
      <c r="A34" s="60" t="s">
        <v>85</v>
      </c>
      <c r="B34" s="29">
        <f>SUM(B20:B33)</f>
        <v>538</v>
      </c>
    </row>
    <row r="35" spans="1:2" x14ac:dyDescent="0.25">
      <c r="A35" s="18"/>
      <c r="B35" s="253"/>
    </row>
    <row r="36" spans="1:2" x14ac:dyDescent="0.25">
      <c r="A36" s="18"/>
      <c r="B36" s="253"/>
    </row>
    <row r="37" spans="1:2" x14ac:dyDescent="0.25">
      <c r="A37" s="18"/>
      <c r="B37" s="253"/>
    </row>
    <row r="39" spans="1:2" x14ac:dyDescent="0.25">
      <c r="A39" s="18" t="s">
        <v>841</v>
      </c>
    </row>
    <row r="40" spans="1:2" x14ac:dyDescent="0.25">
      <c r="A40" s="56" t="s">
        <v>226</v>
      </c>
      <c r="B40" s="57" t="s">
        <v>211</v>
      </c>
    </row>
    <row r="41" spans="1:2" x14ac:dyDescent="0.25">
      <c r="A41" s="308" t="s">
        <v>14</v>
      </c>
      <c r="B41" s="25">
        <v>58</v>
      </c>
    </row>
    <row r="42" spans="1:2" x14ac:dyDescent="0.25">
      <c r="A42" s="308" t="s">
        <v>748</v>
      </c>
      <c r="B42" s="25">
        <v>62</v>
      </c>
    </row>
    <row r="43" spans="1:2" x14ac:dyDescent="0.25">
      <c r="A43" s="308" t="s">
        <v>15</v>
      </c>
      <c r="B43" s="25">
        <v>56</v>
      </c>
    </row>
    <row r="44" spans="1:2" x14ac:dyDescent="0.25">
      <c r="A44" s="308" t="s">
        <v>16</v>
      </c>
      <c r="B44" s="25">
        <v>25</v>
      </c>
    </row>
    <row r="45" spans="1:2" x14ac:dyDescent="0.25">
      <c r="A45" s="308" t="s">
        <v>17</v>
      </c>
      <c r="B45" s="25">
        <v>13</v>
      </c>
    </row>
    <row r="46" spans="1:2" x14ac:dyDescent="0.25">
      <c r="A46" s="308" t="s">
        <v>836</v>
      </c>
      <c r="B46" s="25">
        <v>4</v>
      </c>
    </row>
    <row r="47" spans="1:2" x14ac:dyDescent="0.25">
      <c r="A47" s="308" t="s">
        <v>18</v>
      </c>
      <c r="B47" s="25">
        <v>6</v>
      </c>
    </row>
    <row r="48" spans="1:2" x14ac:dyDescent="0.25">
      <c r="A48" s="308" t="s">
        <v>19</v>
      </c>
      <c r="B48" s="25">
        <v>3</v>
      </c>
    </row>
    <row r="49" spans="1:2" x14ac:dyDescent="0.25">
      <c r="A49" s="308" t="s">
        <v>834</v>
      </c>
      <c r="B49" s="25">
        <v>3</v>
      </c>
    </row>
    <row r="50" spans="1:2" x14ac:dyDescent="0.25">
      <c r="A50" s="308" t="s">
        <v>749</v>
      </c>
      <c r="B50" s="25">
        <v>7</v>
      </c>
    </row>
    <row r="51" spans="1:2" x14ac:dyDescent="0.25">
      <c r="A51" s="308" t="s">
        <v>20</v>
      </c>
      <c r="B51" s="25">
        <v>3</v>
      </c>
    </row>
    <row r="52" spans="1:2" x14ac:dyDescent="0.25">
      <c r="A52" s="308" t="s">
        <v>750</v>
      </c>
      <c r="B52" s="25">
        <v>20</v>
      </c>
    </row>
    <row r="53" spans="1:2" x14ac:dyDescent="0.25">
      <c r="A53" s="308" t="s">
        <v>21</v>
      </c>
      <c r="B53" s="25">
        <v>3</v>
      </c>
    </row>
    <row r="54" spans="1:2" x14ac:dyDescent="0.25">
      <c r="A54" s="308" t="s">
        <v>751</v>
      </c>
      <c r="B54" s="25">
        <v>36</v>
      </c>
    </row>
    <row r="55" spans="1:2" x14ac:dyDescent="0.25">
      <c r="A55" s="308" t="s">
        <v>22</v>
      </c>
      <c r="B55" s="25">
        <v>2</v>
      </c>
    </row>
    <row r="56" spans="1:2" x14ac:dyDescent="0.25">
      <c r="A56" s="308" t="s">
        <v>23</v>
      </c>
      <c r="B56" s="25">
        <v>5</v>
      </c>
    </row>
    <row r="57" spans="1:2" x14ac:dyDescent="0.25">
      <c r="A57" s="308" t="s">
        <v>24</v>
      </c>
      <c r="B57" s="25">
        <v>5</v>
      </c>
    </row>
    <row r="58" spans="1:2" x14ac:dyDescent="0.25">
      <c r="A58" s="308" t="s">
        <v>837</v>
      </c>
      <c r="B58" s="25">
        <v>52</v>
      </c>
    </row>
    <row r="59" spans="1:2" x14ac:dyDescent="0.25">
      <c r="A59" s="326" t="s">
        <v>752</v>
      </c>
      <c r="B59" s="25">
        <v>5</v>
      </c>
    </row>
    <row r="60" spans="1:2" x14ac:dyDescent="0.25">
      <c r="A60" s="328" t="s">
        <v>792</v>
      </c>
      <c r="B60" s="25">
        <v>4</v>
      </c>
    </row>
    <row r="61" spans="1:2" x14ac:dyDescent="0.25">
      <c r="A61" s="328" t="s">
        <v>840</v>
      </c>
      <c r="B61" s="25">
        <v>1</v>
      </c>
    </row>
    <row r="62" spans="1:2" x14ac:dyDescent="0.25">
      <c r="A62" s="330" t="s">
        <v>793</v>
      </c>
      <c r="B62" s="25">
        <v>1</v>
      </c>
    </row>
    <row r="63" spans="1:2" x14ac:dyDescent="0.25">
      <c r="A63" s="328" t="s">
        <v>794</v>
      </c>
      <c r="B63" s="25">
        <v>5</v>
      </c>
    </row>
    <row r="64" spans="1:2" x14ac:dyDescent="0.25">
      <c r="A64" s="328" t="s">
        <v>795</v>
      </c>
      <c r="B64" s="25">
        <v>1</v>
      </c>
    </row>
    <row r="65" spans="1:2" x14ac:dyDescent="0.25">
      <c r="A65" s="328" t="s">
        <v>835</v>
      </c>
      <c r="B65" s="25">
        <v>1</v>
      </c>
    </row>
    <row r="66" spans="1:2" x14ac:dyDescent="0.25">
      <c r="A66" s="328" t="s">
        <v>753</v>
      </c>
      <c r="B66" s="25">
        <v>53</v>
      </c>
    </row>
    <row r="67" spans="1:2" x14ac:dyDescent="0.25">
      <c r="A67" s="308" t="s">
        <v>754</v>
      </c>
      <c r="B67" s="25">
        <v>5</v>
      </c>
    </row>
    <row r="68" spans="1:2" x14ac:dyDescent="0.25">
      <c r="A68" s="308" t="s">
        <v>755</v>
      </c>
      <c r="B68" s="29">
        <v>6</v>
      </c>
    </row>
    <row r="69" spans="1:2" x14ac:dyDescent="0.25">
      <c r="A69" s="308" t="s">
        <v>25</v>
      </c>
      <c r="B69" s="25">
        <v>5</v>
      </c>
    </row>
    <row r="70" spans="1:2" x14ac:dyDescent="0.25">
      <c r="A70" s="308" t="s">
        <v>756</v>
      </c>
      <c r="B70" s="25">
        <v>38</v>
      </c>
    </row>
    <row r="71" spans="1:2" x14ac:dyDescent="0.25">
      <c r="A71" s="308" t="s">
        <v>757</v>
      </c>
      <c r="B71" s="25">
        <v>5</v>
      </c>
    </row>
    <row r="72" spans="1:2" x14ac:dyDescent="0.25">
      <c r="A72" s="308" t="s">
        <v>758</v>
      </c>
      <c r="B72" s="25">
        <v>5</v>
      </c>
    </row>
    <row r="73" spans="1:2" x14ac:dyDescent="0.25">
      <c r="A73" s="357" t="s">
        <v>33</v>
      </c>
      <c r="B73" s="29">
        <f>SUM(B41:B72)</f>
        <v>498</v>
      </c>
    </row>
    <row r="74" spans="1:2" x14ac:dyDescent="0.25">
      <c r="A74" s="398"/>
    </row>
    <row r="75" spans="1:2" x14ac:dyDescent="0.25">
      <c r="A75" s="398"/>
    </row>
    <row r="76" spans="1:2" x14ac:dyDescent="0.25">
      <c r="A76" s="403" t="s">
        <v>854</v>
      </c>
    </row>
    <row r="77" spans="1:2" x14ac:dyDescent="0.25">
      <c r="A77" s="56" t="s">
        <v>210</v>
      </c>
      <c r="B77" s="57" t="s">
        <v>211</v>
      </c>
    </row>
    <row r="78" spans="1:2" x14ac:dyDescent="0.25">
      <c r="A78" s="256" t="s">
        <v>214</v>
      </c>
      <c r="B78" s="25">
        <v>112</v>
      </c>
    </row>
    <row r="79" spans="1:2" x14ac:dyDescent="0.25">
      <c r="A79" s="256" t="s">
        <v>227</v>
      </c>
      <c r="B79" s="25">
        <v>10</v>
      </c>
    </row>
    <row r="80" spans="1:2" x14ac:dyDescent="0.25">
      <c r="A80" s="256" t="s">
        <v>839</v>
      </c>
      <c r="B80" s="25">
        <v>104</v>
      </c>
    </row>
    <row r="81" spans="1:2" x14ac:dyDescent="0.25">
      <c r="A81" s="26" t="s">
        <v>665</v>
      </c>
      <c r="B81" s="25">
        <v>2</v>
      </c>
    </row>
    <row r="82" spans="1:2" x14ac:dyDescent="0.25">
      <c r="A82" s="26" t="s">
        <v>835</v>
      </c>
      <c r="B82" s="25">
        <v>2</v>
      </c>
    </row>
    <row r="83" spans="1:2" x14ac:dyDescent="0.25">
      <c r="A83" s="256" t="s">
        <v>230</v>
      </c>
      <c r="B83" s="25">
        <v>2</v>
      </c>
    </row>
    <row r="84" spans="1:2" x14ac:dyDescent="0.25">
      <c r="A84" s="256" t="s">
        <v>239</v>
      </c>
      <c r="B84" s="25">
        <v>2</v>
      </c>
    </row>
    <row r="85" spans="1:2" x14ac:dyDescent="0.25">
      <c r="A85" s="256" t="s">
        <v>238</v>
      </c>
      <c r="B85" s="25">
        <v>6</v>
      </c>
    </row>
    <row r="86" spans="1:2" x14ac:dyDescent="0.25">
      <c r="A86" s="60" t="s">
        <v>85</v>
      </c>
      <c r="B86" s="29">
        <f>SUM(B78:B85)</f>
        <v>240</v>
      </c>
    </row>
    <row r="87" spans="1:2" x14ac:dyDescent="0.25">
      <c r="A87" s="18"/>
      <c r="B87" s="253"/>
    </row>
  </sheetData>
  <mergeCells count="4">
    <mergeCell ref="A2:B2"/>
    <mergeCell ref="A3:B3"/>
    <mergeCell ref="A4:B4"/>
    <mergeCell ref="A11:B11"/>
  </mergeCells>
  <pageMargins left="0.51181102362204722" right="0.51181102362204722" top="0.78740157480314965" bottom="0.78740157480314965" header="0.31496062992125984" footer="0.31496062992125984"/>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50"/>
  <sheetViews>
    <sheetView workbookViewId="0">
      <selection activeCell="G49" sqref="G49"/>
    </sheetView>
  </sheetViews>
  <sheetFormatPr defaultRowHeight="15" x14ac:dyDescent="0.25"/>
  <cols>
    <col min="1" max="1" width="30" customWidth="1"/>
    <col min="2" max="2" width="16.42578125" customWidth="1"/>
    <col min="3" max="3" width="20.42578125" customWidth="1"/>
    <col min="4" max="4" width="17.5703125" customWidth="1"/>
    <col min="5" max="5" width="19.5703125" customWidth="1"/>
    <col min="6" max="6" width="12.5703125" customWidth="1"/>
    <col min="7" max="7" width="17" customWidth="1"/>
  </cols>
  <sheetData>
    <row r="1" spans="1:8" x14ac:dyDescent="0.25">
      <c r="E1" s="61"/>
      <c r="F1" s="18"/>
    </row>
    <row r="2" spans="1:8" x14ac:dyDescent="0.25">
      <c r="A2" s="500" t="s">
        <v>198</v>
      </c>
      <c r="B2" s="500"/>
      <c r="C2" s="500"/>
      <c r="D2" s="500"/>
      <c r="E2" s="500"/>
      <c r="F2" s="500"/>
    </row>
    <row r="3" spans="1:8" s="54" customFormat="1" x14ac:dyDescent="0.25">
      <c r="A3" s="500" t="s">
        <v>199</v>
      </c>
      <c r="B3" s="500"/>
      <c r="C3" s="500"/>
      <c r="D3" s="500"/>
      <c r="E3" s="500"/>
      <c r="F3" s="500"/>
      <c r="G3" s="53"/>
      <c r="H3" s="53"/>
    </row>
    <row r="4" spans="1:8" x14ac:dyDescent="0.25">
      <c r="A4" s="500" t="s">
        <v>38</v>
      </c>
      <c r="B4" s="500"/>
      <c r="C4" s="500"/>
      <c r="D4" s="500"/>
      <c r="E4" s="500"/>
      <c r="F4" s="500"/>
    </row>
    <row r="5" spans="1:8" x14ac:dyDescent="0.25">
      <c r="E5" s="61"/>
    </row>
    <row r="6" spans="1:8" ht="21" x14ac:dyDescent="0.35">
      <c r="A6" s="62" t="s">
        <v>240</v>
      </c>
      <c r="B6" s="62"/>
      <c r="C6" s="62"/>
      <c r="D6" s="63"/>
      <c r="E6" s="63"/>
      <c r="F6" s="19" t="s">
        <v>241</v>
      </c>
    </row>
    <row r="7" spans="1:8" ht="13.5" customHeight="1" x14ac:dyDescent="0.25">
      <c r="A7" s="64" t="s">
        <v>242</v>
      </c>
      <c r="B7" s="64"/>
      <c r="C7" s="64"/>
    </row>
    <row r="8" spans="1:8" ht="26.25" x14ac:dyDescent="0.25">
      <c r="A8" s="65" t="s">
        <v>201</v>
      </c>
      <c r="B8" s="65" t="s">
        <v>203</v>
      </c>
      <c r="C8" s="66" t="s">
        <v>243</v>
      </c>
      <c r="D8" s="66" t="s">
        <v>244</v>
      </c>
      <c r="E8" s="66" t="s">
        <v>245</v>
      </c>
      <c r="F8" s="66" t="s">
        <v>246</v>
      </c>
      <c r="G8" s="66" t="s">
        <v>247</v>
      </c>
    </row>
    <row r="9" spans="1:8" ht="26.25" x14ac:dyDescent="0.25">
      <c r="A9" s="67" t="s">
        <v>676</v>
      </c>
      <c r="B9" s="68">
        <v>6.57</v>
      </c>
      <c r="C9" s="69" t="s">
        <v>702</v>
      </c>
      <c r="D9" s="70">
        <f t="shared" ref="D9:D43" si="0">SUM(E9:F9)</f>
        <v>196</v>
      </c>
      <c r="E9" s="71">
        <v>96</v>
      </c>
      <c r="F9" s="70">
        <v>100</v>
      </c>
      <c r="G9" s="59">
        <f>D9*B9</f>
        <v>1287.72</v>
      </c>
    </row>
    <row r="10" spans="1:8" ht="26.25" x14ac:dyDescent="0.25">
      <c r="A10" s="67" t="s">
        <v>248</v>
      </c>
      <c r="B10" s="68">
        <v>4.68</v>
      </c>
      <c r="C10" s="69" t="s">
        <v>702</v>
      </c>
      <c r="D10" s="70">
        <f t="shared" si="0"/>
        <v>50</v>
      </c>
      <c r="E10" s="71">
        <v>40</v>
      </c>
      <c r="F10" s="70">
        <v>10</v>
      </c>
      <c r="G10" s="59">
        <f t="shared" ref="G10:G43" si="1">D10*B10</f>
        <v>234</v>
      </c>
    </row>
    <row r="11" spans="1:8" ht="26.25" x14ac:dyDescent="0.25">
      <c r="A11" s="67" t="s">
        <v>681</v>
      </c>
      <c r="B11" s="68">
        <v>3.71</v>
      </c>
      <c r="C11" s="69" t="s">
        <v>702</v>
      </c>
      <c r="D11" s="70">
        <f t="shared" si="0"/>
        <v>180</v>
      </c>
      <c r="E11" s="71">
        <v>120</v>
      </c>
      <c r="F11" s="70">
        <v>60</v>
      </c>
      <c r="G11" s="59">
        <f>SUM(D11*B11)</f>
        <v>667.8</v>
      </c>
    </row>
    <row r="12" spans="1:8" ht="26.25" x14ac:dyDescent="0.25">
      <c r="A12" s="67" t="s">
        <v>674</v>
      </c>
      <c r="B12" s="68">
        <v>6.9</v>
      </c>
      <c r="C12" s="69" t="s">
        <v>702</v>
      </c>
      <c r="D12" s="70">
        <f t="shared" si="0"/>
        <v>250</v>
      </c>
      <c r="E12" s="71">
        <v>220</v>
      </c>
      <c r="F12" s="70">
        <v>30</v>
      </c>
      <c r="G12" s="59">
        <f t="shared" si="1"/>
        <v>1725</v>
      </c>
    </row>
    <row r="13" spans="1:8" ht="26.25" x14ac:dyDescent="0.25">
      <c r="A13" s="67" t="s">
        <v>675</v>
      </c>
      <c r="B13" s="68">
        <v>7.49</v>
      </c>
      <c r="C13" s="69" t="s">
        <v>702</v>
      </c>
      <c r="D13" s="70">
        <f t="shared" si="0"/>
        <v>160</v>
      </c>
      <c r="E13" s="71">
        <v>140</v>
      </c>
      <c r="F13" s="70">
        <v>20</v>
      </c>
      <c r="G13" s="59">
        <f t="shared" si="1"/>
        <v>1198.4000000000001</v>
      </c>
    </row>
    <row r="14" spans="1:8" ht="26.25" x14ac:dyDescent="0.25">
      <c r="A14" s="67" t="s">
        <v>672</v>
      </c>
      <c r="B14" s="68">
        <v>8.98</v>
      </c>
      <c r="C14" s="69" t="s">
        <v>702</v>
      </c>
      <c r="D14" s="70">
        <f t="shared" si="0"/>
        <v>332</v>
      </c>
      <c r="E14" s="71">
        <v>260</v>
      </c>
      <c r="F14" s="70">
        <v>72</v>
      </c>
      <c r="G14" s="59">
        <f t="shared" si="1"/>
        <v>2981.36</v>
      </c>
    </row>
    <row r="15" spans="1:8" ht="26.25" x14ac:dyDescent="0.25">
      <c r="A15" s="67" t="s">
        <v>249</v>
      </c>
      <c r="B15" s="68">
        <v>10.11</v>
      </c>
      <c r="C15" s="69" t="s">
        <v>702</v>
      </c>
      <c r="D15" s="70">
        <f t="shared" si="0"/>
        <v>42</v>
      </c>
      <c r="E15" s="71">
        <v>30</v>
      </c>
      <c r="F15" s="70">
        <v>12</v>
      </c>
      <c r="G15" s="59">
        <f t="shared" si="1"/>
        <v>424.62</v>
      </c>
    </row>
    <row r="16" spans="1:8" ht="26.25" x14ac:dyDescent="0.25">
      <c r="A16" s="67" t="s">
        <v>250</v>
      </c>
      <c r="B16" s="68">
        <v>4</v>
      </c>
      <c r="C16" s="69" t="s">
        <v>702</v>
      </c>
      <c r="D16" s="70">
        <f t="shared" si="0"/>
        <v>60</v>
      </c>
      <c r="E16" s="71">
        <v>40</v>
      </c>
      <c r="F16" s="70">
        <v>20</v>
      </c>
      <c r="G16" s="59">
        <f t="shared" si="1"/>
        <v>240</v>
      </c>
    </row>
    <row r="17" spans="1:7" ht="26.25" x14ac:dyDescent="0.25">
      <c r="A17" s="67" t="s">
        <v>677</v>
      </c>
      <c r="B17" s="68">
        <v>20</v>
      </c>
      <c r="C17" s="69" t="s">
        <v>702</v>
      </c>
      <c r="D17" s="70">
        <f t="shared" si="0"/>
        <v>110</v>
      </c>
      <c r="E17" s="71">
        <v>100</v>
      </c>
      <c r="F17" s="70">
        <v>10</v>
      </c>
      <c r="G17" s="59">
        <f t="shared" si="1"/>
        <v>2200</v>
      </c>
    </row>
    <row r="18" spans="1:7" ht="26.25" x14ac:dyDescent="0.25">
      <c r="A18" s="67" t="s">
        <v>688</v>
      </c>
      <c r="B18" s="68">
        <v>6.45</v>
      </c>
      <c r="C18" s="69" t="s">
        <v>702</v>
      </c>
      <c r="D18" s="70">
        <f t="shared" si="0"/>
        <v>56</v>
      </c>
      <c r="E18" s="71">
        <v>50</v>
      </c>
      <c r="F18" s="70">
        <v>6</v>
      </c>
      <c r="G18" s="59">
        <f t="shared" si="1"/>
        <v>361.2</v>
      </c>
    </row>
    <row r="19" spans="1:7" ht="26.25" x14ac:dyDescent="0.25">
      <c r="A19" s="67" t="s">
        <v>678</v>
      </c>
      <c r="B19" s="68">
        <v>10.49</v>
      </c>
      <c r="C19" s="69" t="s">
        <v>702</v>
      </c>
      <c r="D19" s="70">
        <f t="shared" si="0"/>
        <v>177</v>
      </c>
      <c r="E19" s="71">
        <v>160</v>
      </c>
      <c r="F19" s="70">
        <v>17</v>
      </c>
      <c r="G19" s="59">
        <f t="shared" si="1"/>
        <v>1856.73</v>
      </c>
    </row>
    <row r="20" spans="1:7" ht="26.25" x14ac:dyDescent="0.25">
      <c r="A20" s="67" t="s">
        <v>673</v>
      </c>
      <c r="B20" s="68">
        <v>17.3</v>
      </c>
      <c r="C20" s="69" t="s">
        <v>702</v>
      </c>
      <c r="D20" s="70">
        <f t="shared" si="0"/>
        <v>200</v>
      </c>
      <c r="E20" s="71">
        <v>180</v>
      </c>
      <c r="F20" s="70">
        <v>20</v>
      </c>
      <c r="G20" s="59">
        <f t="shared" si="1"/>
        <v>3460</v>
      </c>
    </row>
    <row r="21" spans="1:7" ht="26.25" x14ac:dyDescent="0.25">
      <c r="A21" s="67" t="s">
        <v>689</v>
      </c>
      <c r="B21" s="68">
        <v>0.88</v>
      </c>
      <c r="C21" s="69" t="s">
        <v>702</v>
      </c>
      <c r="D21" s="70">
        <f t="shared" si="0"/>
        <v>250</v>
      </c>
      <c r="E21" s="71">
        <v>200</v>
      </c>
      <c r="F21" s="70">
        <v>50</v>
      </c>
      <c r="G21" s="59">
        <f t="shared" si="1"/>
        <v>220</v>
      </c>
    </row>
    <row r="22" spans="1:7" ht="26.25" x14ac:dyDescent="0.25">
      <c r="A22" s="67" t="s">
        <v>251</v>
      </c>
      <c r="B22" s="68">
        <v>2</v>
      </c>
      <c r="C22" s="69" t="s">
        <v>702</v>
      </c>
      <c r="D22" s="70">
        <f t="shared" si="0"/>
        <v>205</v>
      </c>
      <c r="E22" s="71">
        <v>180</v>
      </c>
      <c r="F22" s="70">
        <v>25</v>
      </c>
      <c r="G22" s="59">
        <f t="shared" si="1"/>
        <v>410</v>
      </c>
    </row>
    <row r="23" spans="1:7" ht="26.25" x14ac:dyDescent="0.25">
      <c r="A23" s="67" t="s">
        <v>252</v>
      </c>
      <c r="B23" s="68">
        <v>3.28</v>
      </c>
      <c r="C23" s="69" t="s">
        <v>702</v>
      </c>
      <c r="D23" s="70">
        <f t="shared" si="0"/>
        <v>280</v>
      </c>
      <c r="E23" s="71">
        <v>220</v>
      </c>
      <c r="F23" s="70">
        <v>60</v>
      </c>
      <c r="G23" s="59">
        <f t="shared" si="1"/>
        <v>918.4</v>
      </c>
    </row>
    <row r="24" spans="1:7" ht="26.25" x14ac:dyDescent="0.25">
      <c r="A24" s="67" t="s">
        <v>253</v>
      </c>
      <c r="B24" s="68">
        <v>7.71</v>
      </c>
      <c r="C24" s="69" t="s">
        <v>702</v>
      </c>
      <c r="D24" s="70">
        <f t="shared" si="0"/>
        <v>50</v>
      </c>
      <c r="E24" s="71">
        <v>0</v>
      </c>
      <c r="F24" s="70">
        <v>50</v>
      </c>
      <c r="G24" s="59">
        <f t="shared" si="1"/>
        <v>385.5</v>
      </c>
    </row>
    <row r="25" spans="1:7" ht="26.25" x14ac:dyDescent="0.25">
      <c r="A25" s="67" t="s">
        <v>254</v>
      </c>
      <c r="B25" s="68">
        <v>5.88</v>
      </c>
      <c r="C25" s="69" t="s">
        <v>702</v>
      </c>
      <c r="D25" s="70">
        <f t="shared" si="0"/>
        <v>100</v>
      </c>
      <c r="E25" s="71">
        <v>40</v>
      </c>
      <c r="F25" s="70">
        <v>60</v>
      </c>
      <c r="G25" s="59">
        <f t="shared" si="1"/>
        <v>588</v>
      </c>
    </row>
    <row r="26" spans="1:7" ht="26.25" x14ac:dyDescent="0.25">
      <c r="A26" s="67" t="s">
        <v>255</v>
      </c>
      <c r="B26" s="68">
        <v>8.8000000000000007</v>
      </c>
      <c r="C26" s="69" t="s">
        <v>702</v>
      </c>
      <c r="D26" s="70">
        <f t="shared" si="0"/>
        <v>180</v>
      </c>
      <c r="E26" s="71">
        <v>80</v>
      </c>
      <c r="F26" s="70">
        <v>100</v>
      </c>
      <c r="G26" s="59">
        <f t="shared" si="1"/>
        <v>1584.0000000000002</v>
      </c>
    </row>
    <row r="27" spans="1:7" ht="26.25" x14ac:dyDescent="0.25">
      <c r="A27" s="67" t="s">
        <v>256</v>
      </c>
      <c r="B27" s="68">
        <v>3.9</v>
      </c>
      <c r="C27" s="69" t="s">
        <v>702</v>
      </c>
      <c r="D27" s="70">
        <f t="shared" si="0"/>
        <v>100</v>
      </c>
      <c r="E27" s="71">
        <v>0</v>
      </c>
      <c r="F27" s="70">
        <v>100</v>
      </c>
      <c r="G27" s="59">
        <f t="shared" si="1"/>
        <v>390</v>
      </c>
    </row>
    <row r="28" spans="1:7" ht="26.25" x14ac:dyDescent="0.25">
      <c r="A28" s="67" t="s">
        <v>701</v>
      </c>
      <c r="B28" s="68">
        <v>6.1</v>
      </c>
      <c r="C28" s="69" t="s">
        <v>702</v>
      </c>
      <c r="D28" s="70">
        <f t="shared" si="0"/>
        <v>160</v>
      </c>
      <c r="E28" s="71">
        <v>120</v>
      </c>
      <c r="F28" s="70">
        <v>40</v>
      </c>
      <c r="G28" s="59">
        <f t="shared" si="1"/>
        <v>976</v>
      </c>
    </row>
    <row r="29" spans="1:7" ht="26.25" x14ac:dyDescent="0.25">
      <c r="A29" s="245" t="s">
        <v>257</v>
      </c>
      <c r="B29" s="246">
        <v>372.4</v>
      </c>
      <c r="C29" s="69" t="s">
        <v>702</v>
      </c>
      <c r="D29" s="130">
        <f t="shared" si="0"/>
        <v>65</v>
      </c>
      <c r="E29" s="247">
        <v>60</v>
      </c>
      <c r="F29" s="130">
        <v>5</v>
      </c>
      <c r="G29" s="248">
        <f t="shared" si="1"/>
        <v>24206</v>
      </c>
    </row>
    <row r="30" spans="1:7" ht="26.25" x14ac:dyDescent="0.25">
      <c r="A30" s="244" t="s">
        <v>258</v>
      </c>
      <c r="B30" s="246">
        <v>45</v>
      </c>
      <c r="C30" s="69" t="s">
        <v>702</v>
      </c>
      <c r="D30" s="130">
        <f t="shared" si="0"/>
        <v>78</v>
      </c>
      <c r="E30" s="247">
        <v>60</v>
      </c>
      <c r="F30" s="130">
        <v>18</v>
      </c>
      <c r="G30" s="248">
        <f t="shared" si="1"/>
        <v>3510</v>
      </c>
    </row>
    <row r="31" spans="1:7" ht="26.25" x14ac:dyDescent="0.25">
      <c r="A31" s="72" t="s">
        <v>259</v>
      </c>
      <c r="B31" s="73">
        <v>1.6</v>
      </c>
      <c r="C31" s="69" t="s">
        <v>702</v>
      </c>
      <c r="D31" s="70">
        <f t="shared" si="0"/>
        <v>121</v>
      </c>
      <c r="E31" s="74">
        <v>96</v>
      </c>
      <c r="F31" s="70">
        <v>25</v>
      </c>
      <c r="G31" s="59">
        <f t="shared" si="1"/>
        <v>193.60000000000002</v>
      </c>
    </row>
    <row r="32" spans="1:7" ht="26.25" x14ac:dyDescent="0.25">
      <c r="A32" s="72" t="s">
        <v>260</v>
      </c>
      <c r="B32" s="73">
        <v>1.99</v>
      </c>
      <c r="C32" s="69" t="s">
        <v>702</v>
      </c>
      <c r="D32" s="70">
        <f t="shared" si="0"/>
        <v>42</v>
      </c>
      <c r="E32" s="74">
        <v>30</v>
      </c>
      <c r="F32" s="70">
        <v>12</v>
      </c>
      <c r="G32" s="59">
        <f t="shared" si="1"/>
        <v>83.58</v>
      </c>
    </row>
    <row r="33" spans="1:7" ht="26.25" x14ac:dyDescent="0.25">
      <c r="A33" s="72" t="s">
        <v>261</v>
      </c>
      <c r="B33" s="73">
        <v>6.95</v>
      </c>
      <c r="C33" s="69" t="s">
        <v>702</v>
      </c>
      <c r="D33" s="70">
        <f t="shared" si="0"/>
        <v>170</v>
      </c>
      <c r="E33" s="74">
        <v>120</v>
      </c>
      <c r="F33" s="70">
        <v>50</v>
      </c>
      <c r="G33" s="59">
        <f t="shared" si="1"/>
        <v>1181.5</v>
      </c>
    </row>
    <row r="34" spans="1:7" ht="26.25" x14ac:dyDescent="0.25">
      <c r="A34" s="72" t="s">
        <v>262</v>
      </c>
      <c r="B34" s="73">
        <v>8.32</v>
      </c>
      <c r="C34" s="69" t="s">
        <v>702</v>
      </c>
      <c r="D34" s="70">
        <f t="shared" si="0"/>
        <v>250</v>
      </c>
      <c r="E34" s="74">
        <v>200</v>
      </c>
      <c r="F34" s="70">
        <v>50</v>
      </c>
      <c r="G34" s="59">
        <f t="shared" si="1"/>
        <v>2080</v>
      </c>
    </row>
    <row r="35" spans="1:7" ht="26.25" x14ac:dyDescent="0.25">
      <c r="A35" s="72" t="s">
        <v>679</v>
      </c>
      <c r="B35" s="73">
        <v>1.62</v>
      </c>
      <c r="C35" s="69" t="s">
        <v>702</v>
      </c>
      <c r="D35" s="70">
        <f t="shared" si="0"/>
        <v>124</v>
      </c>
      <c r="E35" s="74">
        <v>80</v>
      </c>
      <c r="F35" s="70">
        <v>44</v>
      </c>
      <c r="G35" s="59">
        <f t="shared" si="1"/>
        <v>200.88000000000002</v>
      </c>
    </row>
    <row r="36" spans="1:7" ht="26.25" x14ac:dyDescent="0.25">
      <c r="A36" s="72" t="s">
        <v>687</v>
      </c>
      <c r="B36" s="73">
        <v>41.96</v>
      </c>
      <c r="C36" s="69" t="s">
        <v>702</v>
      </c>
      <c r="D36" s="70">
        <f t="shared" si="0"/>
        <v>600</v>
      </c>
      <c r="E36" s="74">
        <v>500</v>
      </c>
      <c r="F36" s="70">
        <v>100</v>
      </c>
      <c r="G36" s="59">
        <f t="shared" si="1"/>
        <v>25176</v>
      </c>
    </row>
    <row r="37" spans="1:7" ht="26.25" x14ac:dyDescent="0.25">
      <c r="A37" s="72" t="s">
        <v>680</v>
      </c>
      <c r="B37" s="73">
        <v>21.9</v>
      </c>
      <c r="C37" s="69" t="s">
        <v>702</v>
      </c>
      <c r="D37" s="70">
        <f t="shared" si="0"/>
        <v>250</v>
      </c>
      <c r="E37" s="74">
        <v>200</v>
      </c>
      <c r="F37" s="70">
        <v>50</v>
      </c>
      <c r="G37" s="59">
        <f t="shared" si="1"/>
        <v>5475</v>
      </c>
    </row>
    <row r="38" spans="1:7" ht="26.25" x14ac:dyDescent="0.25">
      <c r="A38" s="72" t="s">
        <v>682</v>
      </c>
      <c r="B38" s="73">
        <v>2.7</v>
      </c>
      <c r="C38" s="69" t="s">
        <v>702</v>
      </c>
      <c r="D38" s="70">
        <f t="shared" si="0"/>
        <v>170</v>
      </c>
      <c r="E38" s="74">
        <v>120</v>
      </c>
      <c r="F38" s="70">
        <v>50</v>
      </c>
      <c r="G38" s="59">
        <f t="shared" si="1"/>
        <v>459.00000000000006</v>
      </c>
    </row>
    <row r="39" spans="1:7" ht="26.25" x14ac:dyDescent="0.25">
      <c r="A39" s="72" t="s">
        <v>683</v>
      </c>
      <c r="B39" s="73">
        <v>13.71</v>
      </c>
      <c r="C39" s="69" t="s">
        <v>702</v>
      </c>
      <c r="D39" s="70">
        <f t="shared" si="0"/>
        <v>26</v>
      </c>
      <c r="E39" s="74">
        <v>20</v>
      </c>
      <c r="F39" s="70">
        <v>6</v>
      </c>
      <c r="G39" s="59">
        <f t="shared" si="1"/>
        <v>356.46000000000004</v>
      </c>
    </row>
    <row r="40" spans="1:7" ht="26.25" x14ac:dyDescent="0.25">
      <c r="A40" s="72" t="s">
        <v>684</v>
      </c>
      <c r="B40" s="73">
        <v>23.94</v>
      </c>
      <c r="C40" s="69" t="s">
        <v>702</v>
      </c>
      <c r="D40" s="70">
        <f t="shared" si="0"/>
        <v>54</v>
      </c>
      <c r="E40" s="74">
        <v>50</v>
      </c>
      <c r="F40" s="70">
        <v>4</v>
      </c>
      <c r="G40" s="59">
        <f t="shared" si="1"/>
        <v>1292.76</v>
      </c>
    </row>
    <row r="41" spans="1:7" ht="26.25" x14ac:dyDescent="0.25">
      <c r="A41" s="72" t="s">
        <v>685</v>
      </c>
      <c r="B41" s="73">
        <v>31.5</v>
      </c>
      <c r="C41" s="69" t="s">
        <v>702</v>
      </c>
      <c r="D41" s="70">
        <f t="shared" si="0"/>
        <v>42</v>
      </c>
      <c r="E41" s="74">
        <v>30</v>
      </c>
      <c r="F41" s="70">
        <v>12</v>
      </c>
      <c r="G41" s="59">
        <f t="shared" si="1"/>
        <v>1323</v>
      </c>
    </row>
    <row r="42" spans="1:7" ht="26.25" x14ac:dyDescent="0.25">
      <c r="A42" s="72" t="s">
        <v>686</v>
      </c>
      <c r="B42" s="73">
        <v>3.1</v>
      </c>
      <c r="C42" s="69" t="s">
        <v>702</v>
      </c>
      <c r="D42" s="70">
        <f t="shared" si="0"/>
        <v>150</v>
      </c>
      <c r="E42" s="74">
        <v>100</v>
      </c>
      <c r="F42" s="70">
        <v>50</v>
      </c>
      <c r="G42" s="59"/>
    </row>
    <row r="43" spans="1:7" ht="26.25" x14ac:dyDescent="0.25">
      <c r="A43" s="101" t="s">
        <v>263</v>
      </c>
      <c r="B43" s="76">
        <v>3.9</v>
      </c>
      <c r="C43" s="69" t="s">
        <v>702</v>
      </c>
      <c r="D43" s="70">
        <f t="shared" si="0"/>
        <v>70</v>
      </c>
      <c r="E43" s="70">
        <v>60</v>
      </c>
      <c r="F43" s="70">
        <v>10</v>
      </c>
      <c r="G43" s="59">
        <f t="shared" si="1"/>
        <v>273</v>
      </c>
    </row>
    <row r="44" spans="1:7" x14ac:dyDescent="0.25">
      <c r="A44" s="268"/>
      <c r="B44" s="269"/>
      <c r="C44" s="269"/>
      <c r="D44" s="270"/>
      <c r="E44" s="271"/>
      <c r="F44" s="418" t="s">
        <v>877</v>
      </c>
      <c r="G44" s="77">
        <f>SUM(G9:G43)</f>
        <v>87919.510000000009</v>
      </c>
    </row>
    <row r="45" spans="1:7" x14ac:dyDescent="0.25">
      <c r="F45" s="26" t="s">
        <v>736</v>
      </c>
      <c r="G45" s="59">
        <f>'Material de Escritório'!G44</f>
        <v>14367.240000000002</v>
      </c>
    </row>
    <row r="46" spans="1:7" x14ac:dyDescent="0.25">
      <c r="A46" t="s">
        <v>264</v>
      </c>
      <c r="F46" s="26" t="s">
        <v>737</v>
      </c>
      <c r="G46" s="59">
        <f>'Gráfica e ponto eletrônico'!E31</f>
        <v>26758.600000000002</v>
      </c>
    </row>
    <row r="47" spans="1:7" x14ac:dyDescent="0.25">
      <c r="F47" s="26" t="s">
        <v>738</v>
      </c>
      <c r="G47" s="59">
        <f>'Uniforme e Crachá'!E11</f>
        <v>63977.2</v>
      </c>
    </row>
    <row r="48" spans="1:7" x14ac:dyDescent="0.25">
      <c r="F48" s="26" t="s">
        <v>739</v>
      </c>
      <c r="G48" s="59">
        <f>'Material Recreativo'!H30</f>
        <v>2370.9800000000005</v>
      </c>
    </row>
    <row r="49" spans="4:7" x14ac:dyDescent="0.25">
      <c r="F49" s="26" t="s">
        <v>872</v>
      </c>
      <c r="G49" s="59">
        <f>'Gráfica e ponto eletrônico'!E37</f>
        <v>0</v>
      </c>
    </row>
    <row r="50" spans="4:7" x14ac:dyDescent="0.25">
      <c r="D50" s="500" t="s">
        <v>735</v>
      </c>
      <c r="E50" s="500"/>
      <c r="F50" s="503"/>
      <c r="G50" s="59">
        <f>SUM(G44:G49)</f>
        <v>195393.53000000003</v>
      </c>
    </row>
  </sheetData>
  <mergeCells count="4">
    <mergeCell ref="A2:F2"/>
    <mergeCell ref="A3:F3"/>
    <mergeCell ref="A4:F4"/>
    <mergeCell ref="D50:F50"/>
  </mergeCells>
  <pageMargins left="0.51181102362204722" right="0.51181102362204722" top="0.78740157480314965" bottom="0.78740157480314965"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8"/>
  <sheetViews>
    <sheetView topLeftCell="A37" workbookViewId="0">
      <selection activeCell="G45" sqref="G45"/>
    </sheetView>
  </sheetViews>
  <sheetFormatPr defaultRowHeight="15" x14ac:dyDescent="0.25"/>
  <cols>
    <col min="1" max="1" width="28.5703125" customWidth="1"/>
    <col min="2" max="2" width="13" customWidth="1"/>
    <col min="3" max="3" width="11.5703125" customWidth="1"/>
    <col min="4" max="4" width="20.7109375" customWidth="1"/>
    <col min="5" max="5" width="19.42578125" customWidth="1"/>
    <col min="6" max="6" width="15.42578125" customWidth="1"/>
    <col min="7" max="7" width="14.140625" customWidth="1"/>
  </cols>
  <sheetData>
    <row r="1" spans="1:7" x14ac:dyDescent="0.25">
      <c r="E1" s="61"/>
      <c r="F1" s="18"/>
    </row>
    <row r="2" spans="1:7" x14ac:dyDescent="0.25">
      <c r="B2" s="500" t="s">
        <v>198</v>
      </c>
      <c r="C2" s="500"/>
      <c r="D2" s="500"/>
      <c r="E2" s="500"/>
      <c r="F2" s="500"/>
    </row>
    <row r="3" spans="1:7" x14ac:dyDescent="0.25">
      <c r="B3" s="500" t="s">
        <v>199</v>
      </c>
      <c r="C3" s="500"/>
      <c r="D3" s="500"/>
      <c r="E3" s="500"/>
      <c r="F3" s="500"/>
    </row>
    <row r="4" spans="1:7" x14ac:dyDescent="0.25">
      <c r="B4" s="500" t="s">
        <v>38</v>
      </c>
      <c r="C4" s="500"/>
      <c r="D4" s="500"/>
      <c r="E4" s="500"/>
      <c r="F4" s="500"/>
    </row>
    <row r="5" spans="1:7" x14ac:dyDescent="0.25">
      <c r="E5" s="61"/>
    </row>
    <row r="6" spans="1:7" ht="21" x14ac:dyDescent="0.35">
      <c r="A6" s="78" t="s">
        <v>265</v>
      </c>
      <c r="F6" s="55"/>
    </row>
    <row r="7" spans="1:7" ht="18.75" x14ac:dyDescent="0.3">
      <c r="A7" s="64" t="s">
        <v>242</v>
      </c>
      <c r="F7" s="55"/>
    </row>
    <row r="8" spans="1:7" ht="26.25" x14ac:dyDescent="0.25">
      <c r="A8" s="65" t="s">
        <v>201</v>
      </c>
      <c r="B8" s="66" t="s">
        <v>244</v>
      </c>
      <c r="C8" s="66" t="s">
        <v>203</v>
      </c>
      <c r="D8" s="66" t="s">
        <v>243</v>
      </c>
      <c r="E8" s="66" t="s">
        <v>245</v>
      </c>
      <c r="F8" s="66" t="s">
        <v>246</v>
      </c>
      <c r="G8" s="252" t="s">
        <v>247</v>
      </c>
    </row>
    <row r="9" spans="1:7" ht="26.25" x14ac:dyDescent="0.25">
      <c r="A9" s="79" t="s">
        <v>266</v>
      </c>
      <c r="B9" s="25">
        <f t="shared" ref="B9:B43" si="0">SUM(E9:F9)</f>
        <v>181</v>
      </c>
      <c r="C9" s="80">
        <v>0.94</v>
      </c>
      <c r="D9" s="69" t="s">
        <v>702</v>
      </c>
      <c r="E9" s="81">
        <v>160</v>
      </c>
      <c r="F9" s="25">
        <v>21</v>
      </c>
      <c r="G9" s="59">
        <f>B9*C9</f>
        <v>170.14</v>
      </c>
    </row>
    <row r="10" spans="1:7" ht="26.25" x14ac:dyDescent="0.25">
      <c r="A10" s="79" t="s">
        <v>267</v>
      </c>
      <c r="B10" s="25">
        <f t="shared" si="0"/>
        <v>67</v>
      </c>
      <c r="C10" s="80">
        <v>1.55</v>
      </c>
      <c r="D10" s="69" t="s">
        <v>702</v>
      </c>
      <c r="E10" s="82">
        <v>55</v>
      </c>
      <c r="F10" s="25">
        <v>12</v>
      </c>
      <c r="G10" s="59">
        <f t="shared" ref="G10:G43" si="1">B10*C10</f>
        <v>103.85000000000001</v>
      </c>
    </row>
    <row r="11" spans="1:7" ht="26.25" x14ac:dyDescent="0.25">
      <c r="A11" s="79" t="s">
        <v>268</v>
      </c>
      <c r="B11" s="25">
        <f t="shared" si="0"/>
        <v>121</v>
      </c>
      <c r="C11" s="80">
        <v>1.4</v>
      </c>
      <c r="D11" s="69" t="s">
        <v>702</v>
      </c>
      <c r="E11" s="82">
        <v>100</v>
      </c>
      <c r="F11" s="25">
        <v>21</v>
      </c>
      <c r="G11" s="59">
        <f t="shared" si="1"/>
        <v>169.39999999999998</v>
      </c>
    </row>
    <row r="12" spans="1:7" ht="26.25" x14ac:dyDescent="0.25">
      <c r="A12" s="79" t="s">
        <v>269</v>
      </c>
      <c r="B12" s="25">
        <f t="shared" si="0"/>
        <v>135</v>
      </c>
      <c r="C12" s="80">
        <v>0.4</v>
      </c>
      <c r="D12" s="69" t="s">
        <v>702</v>
      </c>
      <c r="E12" s="82">
        <v>100</v>
      </c>
      <c r="F12" s="25">
        <v>35</v>
      </c>
      <c r="G12" s="59">
        <f t="shared" si="1"/>
        <v>54</v>
      </c>
    </row>
    <row r="13" spans="1:7" ht="30" x14ac:dyDescent="0.25">
      <c r="A13" s="79" t="s">
        <v>270</v>
      </c>
      <c r="B13" s="25">
        <f t="shared" si="0"/>
        <v>325</v>
      </c>
      <c r="C13" s="80">
        <v>1.04</v>
      </c>
      <c r="D13" s="69" t="s">
        <v>702</v>
      </c>
      <c r="E13" s="82">
        <v>275</v>
      </c>
      <c r="F13" s="25">
        <v>50</v>
      </c>
      <c r="G13" s="59">
        <f t="shared" si="1"/>
        <v>338</v>
      </c>
    </row>
    <row r="14" spans="1:7" ht="30" x14ac:dyDescent="0.25">
      <c r="A14" s="79" t="s">
        <v>271</v>
      </c>
      <c r="B14" s="25">
        <f t="shared" si="0"/>
        <v>310</v>
      </c>
      <c r="C14" s="80">
        <v>1.32</v>
      </c>
      <c r="D14" s="69" t="s">
        <v>702</v>
      </c>
      <c r="E14" s="82">
        <v>275</v>
      </c>
      <c r="F14" s="25">
        <v>35</v>
      </c>
      <c r="G14" s="59">
        <f t="shared" si="1"/>
        <v>409.20000000000005</v>
      </c>
    </row>
    <row r="15" spans="1:7" ht="30" x14ac:dyDescent="0.25">
      <c r="A15" s="79" t="s">
        <v>272</v>
      </c>
      <c r="B15" s="25">
        <f t="shared" si="0"/>
        <v>325</v>
      </c>
      <c r="C15" s="80">
        <v>1.04</v>
      </c>
      <c r="D15" s="69" t="s">
        <v>702</v>
      </c>
      <c r="E15" s="82">
        <v>275</v>
      </c>
      <c r="F15" s="25">
        <v>50</v>
      </c>
      <c r="G15" s="59">
        <f t="shared" si="1"/>
        <v>338</v>
      </c>
    </row>
    <row r="16" spans="1:7" ht="30" x14ac:dyDescent="0.25">
      <c r="A16" s="79" t="s">
        <v>273</v>
      </c>
      <c r="B16" s="25">
        <f t="shared" si="0"/>
        <v>69</v>
      </c>
      <c r="C16" s="80">
        <v>3.9</v>
      </c>
      <c r="D16" s="69" t="s">
        <v>702</v>
      </c>
      <c r="E16" s="82">
        <v>55</v>
      </c>
      <c r="F16" s="25">
        <v>14</v>
      </c>
      <c r="G16" s="59">
        <f t="shared" si="1"/>
        <v>269.09999999999997</v>
      </c>
    </row>
    <row r="17" spans="1:7" ht="30" x14ac:dyDescent="0.25">
      <c r="A17" s="79" t="s">
        <v>274</v>
      </c>
      <c r="B17" s="25">
        <f t="shared" si="0"/>
        <v>124</v>
      </c>
      <c r="C17" s="80">
        <v>2.7</v>
      </c>
      <c r="D17" s="69" t="s">
        <v>702</v>
      </c>
      <c r="E17" s="82">
        <v>110</v>
      </c>
      <c r="F17" s="25">
        <v>14</v>
      </c>
      <c r="G17" s="59">
        <f t="shared" si="1"/>
        <v>334.8</v>
      </c>
    </row>
    <row r="18" spans="1:7" ht="26.25" x14ac:dyDescent="0.25">
      <c r="A18" s="79" t="s">
        <v>275</v>
      </c>
      <c r="B18" s="25">
        <f t="shared" si="0"/>
        <v>124</v>
      </c>
      <c r="C18" s="80">
        <v>2.66</v>
      </c>
      <c r="D18" s="69" t="s">
        <v>702</v>
      </c>
      <c r="E18" s="82">
        <v>110</v>
      </c>
      <c r="F18" s="25">
        <v>14</v>
      </c>
      <c r="G18" s="59">
        <f t="shared" si="1"/>
        <v>329.84000000000003</v>
      </c>
    </row>
    <row r="19" spans="1:7" ht="26.25" x14ac:dyDescent="0.25">
      <c r="A19" s="79" t="s">
        <v>276</v>
      </c>
      <c r="B19" s="25">
        <f t="shared" si="0"/>
        <v>131</v>
      </c>
      <c r="C19" s="80">
        <v>1.77</v>
      </c>
      <c r="D19" s="69" t="s">
        <v>702</v>
      </c>
      <c r="E19" s="82">
        <v>110</v>
      </c>
      <c r="F19" s="25">
        <v>21</v>
      </c>
      <c r="G19" s="59">
        <f t="shared" si="1"/>
        <v>231.87</v>
      </c>
    </row>
    <row r="20" spans="1:7" ht="26.25" x14ac:dyDescent="0.25">
      <c r="A20" s="79" t="s">
        <v>277</v>
      </c>
      <c r="B20" s="25">
        <f t="shared" si="0"/>
        <v>1550</v>
      </c>
      <c r="C20" s="80">
        <v>0.99</v>
      </c>
      <c r="D20" s="69" t="s">
        <v>702</v>
      </c>
      <c r="E20" s="82">
        <v>1500</v>
      </c>
      <c r="F20" s="25">
        <v>50</v>
      </c>
      <c r="G20" s="59">
        <f t="shared" si="1"/>
        <v>1534.5</v>
      </c>
    </row>
    <row r="21" spans="1:7" ht="30" x14ac:dyDescent="0.25">
      <c r="A21" s="79" t="s">
        <v>278</v>
      </c>
      <c r="B21" s="25">
        <f t="shared" si="0"/>
        <v>122</v>
      </c>
      <c r="C21" s="80">
        <v>7</v>
      </c>
      <c r="D21" s="69" t="s">
        <v>702</v>
      </c>
      <c r="E21" s="82">
        <v>110</v>
      </c>
      <c r="F21" s="25">
        <v>12</v>
      </c>
      <c r="G21" s="59">
        <f t="shared" si="1"/>
        <v>854</v>
      </c>
    </row>
    <row r="22" spans="1:7" ht="26.25" x14ac:dyDescent="0.25">
      <c r="A22" s="79" t="s">
        <v>279</v>
      </c>
      <c r="B22" s="25">
        <f t="shared" si="0"/>
        <v>69</v>
      </c>
      <c r="C22" s="80">
        <v>4.9000000000000004</v>
      </c>
      <c r="D22" s="69" t="s">
        <v>702</v>
      </c>
      <c r="E22" s="82">
        <v>55</v>
      </c>
      <c r="F22" s="25">
        <v>14</v>
      </c>
      <c r="G22" s="59">
        <f t="shared" si="1"/>
        <v>338.1</v>
      </c>
    </row>
    <row r="23" spans="1:7" ht="26.25" x14ac:dyDescent="0.25">
      <c r="A23" s="79" t="s">
        <v>280</v>
      </c>
      <c r="B23" s="25">
        <f t="shared" si="0"/>
        <v>117</v>
      </c>
      <c r="C23" s="80">
        <v>5.3</v>
      </c>
      <c r="D23" s="69" t="s">
        <v>702</v>
      </c>
      <c r="E23" s="82">
        <v>110</v>
      </c>
      <c r="F23" s="25">
        <v>7</v>
      </c>
      <c r="G23" s="59">
        <f t="shared" si="1"/>
        <v>620.1</v>
      </c>
    </row>
    <row r="24" spans="1:7" ht="26.25" x14ac:dyDescent="0.25">
      <c r="A24" s="79" t="s">
        <v>281</v>
      </c>
      <c r="B24" s="25">
        <f t="shared" si="0"/>
        <v>260</v>
      </c>
      <c r="C24" s="80">
        <v>0.68</v>
      </c>
      <c r="D24" s="69" t="s">
        <v>702</v>
      </c>
      <c r="E24" s="82">
        <v>160</v>
      </c>
      <c r="F24" s="25">
        <v>100</v>
      </c>
      <c r="G24" s="59">
        <f t="shared" si="1"/>
        <v>176.8</v>
      </c>
    </row>
    <row r="25" spans="1:7" ht="26.25" x14ac:dyDescent="0.25">
      <c r="A25" s="79" t="s">
        <v>282</v>
      </c>
      <c r="B25" s="25">
        <f t="shared" si="0"/>
        <v>124</v>
      </c>
      <c r="C25" s="80">
        <v>1.95</v>
      </c>
      <c r="D25" s="69" t="s">
        <v>702</v>
      </c>
      <c r="E25" s="82">
        <v>110</v>
      </c>
      <c r="F25" s="25">
        <v>14</v>
      </c>
      <c r="G25" s="59">
        <f t="shared" si="1"/>
        <v>241.79999999999998</v>
      </c>
    </row>
    <row r="26" spans="1:7" ht="26.25" x14ac:dyDescent="0.25">
      <c r="A26" s="79" t="s">
        <v>283</v>
      </c>
      <c r="B26" s="25">
        <f t="shared" si="0"/>
        <v>62</v>
      </c>
      <c r="C26" s="80">
        <v>11.08</v>
      </c>
      <c r="D26" s="69" t="s">
        <v>702</v>
      </c>
      <c r="E26" s="82">
        <v>55</v>
      </c>
      <c r="F26" s="25">
        <v>7</v>
      </c>
      <c r="G26" s="59">
        <f t="shared" si="1"/>
        <v>686.96</v>
      </c>
    </row>
    <row r="27" spans="1:7" ht="26.25" x14ac:dyDescent="0.25">
      <c r="A27" s="79" t="s">
        <v>284</v>
      </c>
      <c r="B27" s="25">
        <f t="shared" si="0"/>
        <v>58</v>
      </c>
      <c r="C27" s="80">
        <v>20.3</v>
      </c>
      <c r="D27" s="69" t="s">
        <v>702</v>
      </c>
      <c r="E27" s="82">
        <v>55</v>
      </c>
      <c r="F27" s="25">
        <v>3</v>
      </c>
      <c r="G27" s="59">
        <f t="shared" si="1"/>
        <v>1177.4000000000001</v>
      </c>
    </row>
    <row r="28" spans="1:7" ht="26.25" x14ac:dyDescent="0.25">
      <c r="A28" s="79" t="s">
        <v>285</v>
      </c>
      <c r="B28" s="25">
        <f t="shared" si="0"/>
        <v>117</v>
      </c>
      <c r="C28" s="80">
        <v>1.4</v>
      </c>
      <c r="D28" s="69" t="s">
        <v>702</v>
      </c>
      <c r="E28" s="82">
        <v>110</v>
      </c>
      <c r="F28" s="25">
        <v>7</v>
      </c>
      <c r="G28" s="59">
        <f t="shared" si="1"/>
        <v>163.79999999999998</v>
      </c>
    </row>
    <row r="29" spans="1:7" ht="26.25" x14ac:dyDescent="0.25">
      <c r="A29" s="79" t="s">
        <v>286</v>
      </c>
      <c r="B29" s="25">
        <f t="shared" si="0"/>
        <v>62</v>
      </c>
      <c r="C29" s="80">
        <v>2.41</v>
      </c>
      <c r="D29" s="69" t="s">
        <v>702</v>
      </c>
      <c r="E29" s="82">
        <v>55</v>
      </c>
      <c r="F29" s="25">
        <v>7</v>
      </c>
      <c r="G29" s="59">
        <f t="shared" si="1"/>
        <v>149.42000000000002</v>
      </c>
    </row>
    <row r="30" spans="1:7" ht="26.25" x14ac:dyDescent="0.25">
      <c r="A30" s="79" t="s">
        <v>287</v>
      </c>
      <c r="B30" s="25">
        <f t="shared" si="0"/>
        <v>62</v>
      </c>
      <c r="C30" s="80">
        <v>4.7</v>
      </c>
      <c r="D30" s="69" t="s">
        <v>702</v>
      </c>
      <c r="E30" s="82">
        <v>55</v>
      </c>
      <c r="F30" s="25">
        <v>7</v>
      </c>
      <c r="G30" s="59">
        <f t="shared" si="1"/>
        <v>291.40000000000003</v>
      </c>
    </row>
    <row r="31" spans="1:7" ht="26.25" x14ac:dyDescent="0.25">
      <c r="A31" s="79" t="s">
        <v>288</v>
      </c>
      <c r="B31" s="25">
        <f t="shared" si="0"/>
        <v>62</v>
      </c>
      <c r="C31" s="80">
        <v>12.6</v>
      </c>
      <c r="D31" s="69" t="s">
        <v>702</v>
      </c>
      <c r="E31" s="82">
        <v>55</v>
      </c>
      <c r="F31" s="25">
        <v>7</v>
      </c>
      <c r="G31" s="59">
        <f t="shared" si="1"/>
        <v>781.19999999999993</v>
      </c>
    </row>
    <row r="32" spans="1:7" ht="26.25" x14ac:dyDescent="0.25">
      <c r="A32" s="79" t="s">
        <v>289</v>
      </c>
      <c r="B32" s="25">
        <f t="shared" si="0"/>
        <v>58</v>
      </c>
      <c r="C32" s="80">
        <v>8.7899999999999991</v>
      </c>
      <c r="D32" s="69" t="s">
        <v>702</v>
      </c>
      <c r="E32" s="82">
        <v>55</v>
      </c>
      <c r="F32" s="25">
        <v>3</v>
      </c>
      <c r="G32" s="59">
        <f t="shared" si="1"/>
        <v>509.81999999999994</v>
      </c>
    </row>
    <row r="33" spans="1:7" ht="26.25" x14ac:dyDescent="0.25">
      <c r="A33" s="79" t="s">
        <v>290</v>
      </c>
      <c r="B33" s="25">
        <f t="shared" si="0"/>
        <v>131</v>
      </c>
      <c r="C33" s="80">
        <v>2.8</v>
      </c>
      <c r="D33" s="69" t="s">
        <v>702</v>
      </c>
      <c r="E33" s="82">
        <v>110</v>
      </c>
      <c r="F33" s="25">
        <v>21</v>
      </c>
      <c r="G33" s="59">
        <f t="shared" si="1"/>
        <v>366.79999999999995</v>
      </c>
    </row>
    <row r="34" spans="1:7" ht="26.25" x14ac:dyDescent="0.25">
      <c r="A34" s="79" t="s">
        <v>291</v>
      </c>
      <c r="B34" s="25">
        <f t="shared" si="0"/>
        <v>195</v>
      </c>
      <c r="C34" s="80">
        <v>0.88</v>
      </c>
      <c r="D34" s="69" t="s">
        <v>702</v>
      </c>
      <c r="E34" s="82">
        <v>160</v>
      </c>
      <c r="F34" s="25">
        <v>35</v>
      </c>
      <c r="G34" s="59">
        <f t="shared" si="1"/>
        <v>171.6</v>
      </c>
    </row>
    <row r="35" spans="1:7" ht="30" x14ac:dyDescent="0.25">
      <c r="A35" s="79" t="s">
        <v>292</v>
      </c>
      <c r="B35" s="25">
        <f t="shared" si="0"/>
        <v>69</v>
      </c>
      <c r="C35" s="80">
        <v>2.1</v>
      </c>
      <c r="D35" s="69" t="s">
        <v>702</v>
      </c>
      <c r="E35" s="82">
        <v>55</v>
      </c>
      <c r="F35" s="25">
        <v>14</v>
      </c>
      <c r="G35" s="59">
        <f t="shared" si="1"/>
        <v>144.9</v>
      </c>
    </row>
    <row r="36" spans="1:7" ht="26.25" x14ac:dyDescent="0.25">
      <c r="A36" s="79" t="s">
        <v>293</v>
      </c>
      <c r="B36" s="25">
        <f t="shared" si="0"/>
        <v>62</v>
      </c>
      <c r="C36" s="80">
        <v>1.89</v>
      </c>
      <c r="D36" s="69" t="s">
        <v>702</v>
      </c>
      <c r="E36" s="82">
        <v>55</v>
      </c>
      <c r="F36" s="25">
        <v>7</v>
      </c>
      <c r="G36" s="59">
        <f t="shared" si="1"/>
        <v>117.17999999999999</v>
      </c>
    </row>
    <row r="37" spans="1:7" ht="30" x14ac:dyDescent="0.25">
      <c r="A37" s="79" t="s">
        <v>294</v>
      </c>
      <c r="B37" s="25">
        <f t="shared" si="0"/>
        <v>69</v>
      </c>
      <c r="C37" s="80">
        <v>2.5</v>
      </c>
      <c r="D37" s="69" t="s">
        <v>702</v>
      </c>
      <c r="E37" s="82">
        <v>55</v>
      </c>
      <c r="F37" s="25">
        <v>14</v>
      </c>
      <c r="G37" s="59">
        <f t="shared" si="1"/>
        <v>172.5</v>
      </c>
    </row>
    <row r="38" spans="1:7" ht="30" x14ac:dyDescent="0.25">
      <c r="A38" s="79" t="s">
        <v>295</v>
      </c>
      <c r="B38" s="25">
        <f t="shared" si="0"/>
        <v>83</v>
      </c>
      <c r="C38" s="80">
        <v>5.95</v>
      </c>
      <c r="D38" s="69" t="s">
        <v>702</v>
      </c>
      <c r="E38" s="82">
        <v>55</v>
      </c>
      <c r="F38" s="25">
        <v>28</v>
      </c>
      <c r="G38" s="59">
        <f t="shared" si="1"/>
        <v>493.85</v>
      </c>
    </row>
    <row r="39" spans="1:7" ht="30" x14ac:dyDescent="0.25">
      <c r="A39" s="79" t="s">
        <v>690</v>
      </c>
      <c r="B39" s="25">
        <f t="shared" si="0"/>
        <v>69</v>
      </c>
      <c r="C39" s="80">
        <v>5.65</v>
      </c>
      <c r="D39" s="69" t="s">
        <v>702</v>
      </c>
      <c r="E39" s="82">
        <v>55</v>
      </c>
      <c r="F39" s="25">
        <v>14</v>
      </c>
      <c r="G39" s="59">
        <f t="shared" si="1"/>
        <v>389.85</v>
      </c>
    </row>
    <row r="40" spans="1:7" ht="30" x14ac:dyDescent="0.25">
      <c r="A40" s="79" t="s">
        <v>691</v>
      </c>
      <c r="B40" s="25">
        <f t="shared" si="0"/>
        <v>69</v>
      </c>
      <c r="C40" s="80">
        <v>2.41</v>
      </c>
      <c r="D40" s="69" t="s">
        <v>702</v>
      </c>
      <c r="E40" s="82">
        <v>55</v>
      </c>
      <c r="F40" s="25">
        <v>14</v>
      </c>
      <c r="G40" s="59">
        <f t="shared" si="1"/>
        <v>166.29000000000002</v>
      </c>
    </row>
    <row r="41" spans="1:7" ht="30" x14ac:dyDescent="0.25">
      <c r="A41" s="249" t="s">
        <v>694</v>
      </c>
      <c r="B41" s="29">
        <f t="shared" si="0"/>
        <v>145</v>
      </c>
      <c r="C41" s="250">
        <v>1.04</v>
      </c>
      <c r="D41" s="69" t="s">
        <v>702</v>
      </c>
      <c r="E41" s="251">
        <v>110</v>
      </c>
      <c r="F41" s="29">
        <v>35</v>
      </c>
      <c r="G41" s="248">
        <f t="shared" si="1"/>
        <v>150.80000000000001</v>
      </c>
    </row>
    <row r="42" spans="1:7" ht="30" x14ac:dyDescent="0.25">
      <c r="A42" s="249" t="s">
        <v>692</v>
      </c>
      <c r="B42" s="29">
        <f t="shared" si="0"/>
        <v>145</v>
      </c>
      <c r="C42" s="250">
        <v>10.9</v>
      </c>
      <c r="D42" s="69" t="s">
        <v>702</v>
      </c>
      <c r="E42" s="251">
        <v>110</v>
      </c>
      <c r="F42" s="29">
        <v>35</v>
      </c>
      <c r="G42" s="248">
        <f t="shared" si="1"/>
        <v>1580.5</v>
      </c>
    </row>
    <row r="43" spans="1:7" ht="30" x14ac:dyDescent="0.25">
      <c r="A43" s="86" t="s">
        <v>295</v>
      </c>
      <c r="B43" s="25">
        <f t="shared" si="0"/>
        <v>83</v>
      </c>
      <c r="C43" s="80">
        <v>4.09</v>
      </c>
      <c r="D43" s="69" t="s">
        <v>702</v>
      </c>
      <c r="E43" s="82">
        <v>55</v>
      </c>
      <c r="F43" s="25">
        <v>28</v>
      </c>
      <c r="G43" s="59">
        <f t="shared" si="1"/>
        <v>339.46999999999997</v>
      </c>
    </row>
    <row r="44" spans="1:7" x14ac:dyDescent="0.25">
      <c r="G44" s="83">
        <f>SUM(G9:G43)</f>
        <v>14367.240000000002</v>
      </c>
    </row>
    <row r="45" spans="1:7" ht="30" x14ac:dyDescent="0.25">
      <c r="A45" s="255" t="s">
        <v>704</v>
      </c>
      <c r="G45" s="83"/>
    </row>
    <row r="48" spans="1:7" x14ac:dyDescent="0.25">
      <c r="A48" s="18" t="s">
        <v>693</v>
      </c>
    </row>
  </sheetData>
  <mergeCells count="3">
    <mergeCell ref="B2:F2"/>
    <mergeCell ref="B3:F3"/>
    <mergeCell ref="B4:F4"/>
  </mergeCells>
  <pageMargins left="0.51181102362204722" right="0.51181102362204722" top="0.78740157480314965" bottom="0.78740157480314965" header="0.31496062992125984" footer="0.31496062992125984"/>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37"/>
  <sheetViews>
    <sheetView workbookViewId="0">
      <selection activeCell="A7" sqref="A7:B8"/>
    </sheetView>
  </sheetViews>
  <sheetFormatPr defaultRowHeight="15" x14ac:dyDescent="0.25"/>
  <cols>
    <col min="1" max="1" width="42.85546875" customWidth="1"/>
    <col min="2" max="2" width="24.140625" customWidth="1"/>
    <col min="3" max="3" width="18.85546875" customWidth="1"/>
    <col min="4" max="4" width="20.28515625" customWidth="1"/>
    <col min="5" max="5" width="23.28515625" customWidth="1"/>
    <col min="8" max="8" width="3.140625" customWidth="1"/>
  </cols>
  <sheetData>
    <row r="1" spans="1:8" x14ac:dyDescent="0.25">
      <c r="C1" s="61"/>
      <c r="D1" s="18"/>
    </row>
    <row r="2" spans="1:8" x14ac:dyDescent="0.25">
      <c r="A2" s="500" t="s">
        <v>198</v>
      </c>
      <c r="B2" s="500"/>
      <c r="C2" s="500"/>
      <c r="D2" s="500"/>
      <c r="E2" s="500"/>
    </row>
    <row r="3" spans="1:8" s="54" customFormat="1" x14ac:dyDescent="0.25">
      <c r="A3" s="500" t="s">
        <v>199</v>
      </c>
      <c r="B3" s="500"/>
      <c r="C3" s="500"/>
      <c r="D3" s="500"/>
      <c r="E3" s="500"/>
      <c r="F3" s="53"/>
      <c r="G3" s="53"/>
      <c r="H3" s="53"/>
    </row>
    <row r="4" spans="1:8" x14ac:dyDescent="0.25">
      <c r="A4" s="500" t="s">
        <v>38</v>
      </c>
      <c r="B4" s="500"/>
      <c r="C4" s="500"/>
      <c r="D4" s="500"/>
      <c r="E4" s="500"/>
    </row>
    <row r="5" spans="1:8" x14ac:dyDescent="0.25">
      <c r="C5" s="61"/>
    </row>
    <row r="6" spans="1:8" x14ac:dyDescent="0.25">
      <c r="C6" s="61"/>
    </row>
    <row r="7" spans="1:8" ht="15.75" x14ac:dyDescent="0.25">
      <c r="A7" s="260" t="s">
        <v>296</v>
      </c>
      <c r="C7" s="61"/>
    </row>
    <row r="8" spans="1:8" x14ac:dyDescent="0.25">
      <c r="A8" s="259" t="s">
        <v>297</v>
      </c>
      <c r="B8" s="258"/>
      <c r="C8" s="61"/>
    </row>
    <row r="9" spans="1:8" x14ac:dyDescent="0.25">
      <c r="A9" s="18"/>
      <c r="C9" s="61"/>
    </row>
    <row r="10" spans="1:8" x14ac:dyDescent="0.25">
      <c r="A10" s="18" t="s">
        <v>725</v>
      </c>
      <c r="B10" s="61"/>
      <c r="C10" s="61"/>
    </row>
    <row r="11" spans="1:8" ht="15.75" thickBot="1" x14ac:dyDescent="0.3">
      <c r="A11" s="56" t="s">
        <v>726</v>
      </c>
      <c r="B11" s="57" t="s">
        <v>727</v>
      </c>
      <c r="C11" s="57" t="s">
        <v>729</v>
      </c>
      <c r="D11" s="57" t="s">
        <v>731</v>
      </c>
      <c r="E11" s="252" t="s">
        <v>730</v>
      </c>
    </row>
    <row r="12" spans="1:8" ht="15.75" x14ac:dyDescent="0.25">
      <c r="A12" s="263" t="s">
        <v>706</v>
      </c>
      <c r="B12" s="25" t="s">
        <v>728</v>
      </c>
      <c r="C12" s="25">
        <v>400</v>
      </c>
      <c r="D12" s="266">
        <v>5.9</v>
      </c>
      <c r="E12" s="59">
        <f t="shared" ref="E12:E30" si="0">C12*D12</f>
        <v>2360</v>
      </c>
    </row>
    <row r="13" spans="1:8" ht="15.75" x14ac:dyDescent="0.25">
      <c r="A13" s="264" t="s">
        <v>707</v>
      </c>
      <c r="B13" s="25" t="s">
        <v>728</v>
      </c>
      <c r="C13" s="25">
        <v>200</v>
      </c>
      <c r="D13" s="266">
        <v>6.9</v>
      </c>
      <c r="E13" s="59">
        <f t="shared" si="0"/>
        <v>1380</v>
      </c>
    </row>
    <row r="14" spans="1:8" ht="15.75" x14ac:dyDescent="0.25">
      <c r="A14" s="264" t="s">
        <v>708</v>
      </c>
      <c r="B14" s="25" t="s">
        <v>728</v>
      </c>
      <c r="C14" s="25">
        <v>300</v>
      </c>
      <c r="D14" s="266">
        <v>6.6</v>
      </c>
      <c r="E14" s="59">
        <f t="shared" si="0"/>
        <v>1980</v>
      </c>
    </row>
    <row r="15" spans="1:8" ht="15.75" x14ac:dyDescent="0.25">
      <c r="A15" s="264" t="s">
        <v>709</v>
      </c>
      <c r="B15" s="25" t="s">
        <v>728</v>
      </c>
      <c r="C15" s="25">
        <v>200</v>
      </c>
      <c r="D15" s="266">
        <v>10.57</v>
      </c>
      <c r="E15" s="59">
        <f t="shared" si="0"/>
        <v>2114</v>
      </c>
    </row>
    <row r="16" spans="1:8" ht="15.75" x14ac:dyDescent="0.25">
      <c r="A16" s="264" t="s">
        <v>710</v>
      </c>
      <c r="B16" s="25" t="s">
        <v>728</v>
      </c>
      <c r="C16" s="25">
        <v>100</v>
      </c>
      <c r="D16" s="266">
        <v>10.57</v>
      </c>
      <c r="E16" s="59">
        <f t="shared" si="0"/>
        <v>1057</v>
      </c>
    </row>
    <row r="17" spans="1:8" s="54" customFormat="1" ht="15.75" x14ac:dyDescent="0.25">
      <c r="A17" s="264" t="s">
        <v>711</v>
      </c>
      <c r="B17" s="87" t="s">
        <v>728</v>
      </c>
      <c r="C17" s="25">
        <v>100</v>
      </c>
      <c r="D17" s="266">
        <v>18.100000000000001</v>
      </c>
      <c r="E17" s="59">
        <f t="shared" si="0"/>
        <v>1810.0000000000002</v>
      </c>
      <c r="F17" s="53"/>
      <c r="G17" s="53"/>
      <c r="H17" s="53"/>
    </row>
    <row r="18" spans="1:8" ht="15.75" x14ac:dyDescent="0.25">
      <c r="A18" s="264" t="s">
        <v>712</v>
      </c>
      <c r="B18" s="25" t="s">
        <v>728</v>
      </c>
      <c r="C18" s="25">
        <v>100</v>
      </c>
      <c r="D18" s="266">
        <v>27.96</v>
      </c>
      <c r="E18" s="59">
        <f t="shared" si="0"/>
        <v>2796</v>
      </c>
    </row>
    <row r="19" spans="1:8" ht="15.75" x14ac:dyDescent="0.25">
      <c r="A19" s="265" t="s">
        <v>713</v>
      </c>
      <c r="B19" s="25" t="s">
        <v>728</v>
      </c>
      <c r="C19" s="25">
        <v>100</v>
      </c>
      <c r="D19" s="266">
        <v>24.4</v>
      </c>
      <c r="E19" s="59">
        <f t="shared" si="0"/>
        <v>2440</v>
      </c>
    </row>
    <row r="20" spans="1:8" ht="15.75" x14ac:dyDescent="0.25">
      <c r="A20" s="264" t="s">
        <v>714</v>
      </c>
      <c r="B20" s="25" t="s">
        <v>728</v>
      </c>
      <c r="C20" s="25">
        <v>100</v>
      </c>
      <c r="D20" s="266">
        <v>7</v>
      </c>
      <c r="E20" s="59">
        <f t="shared" si="0"/>
        <v>700</v>
      </c>
    </row>
    <row r="21" spans="1:8" ht="15.75" x14ac:dyDescent="0.25">
      <c r="A21" s="265" t="s">
        <v>715</v>
      </c>
      <c r="B21" s="25" t="s">
        <v>728</v>
      </c>
      <c r="C21" s="25">
        <v>70</v>
      </c>
      <c r="D21" s="266">
        <v>4.9000000000000004</v>
      </c>
      <c r="E21" s="59">
        <f t="shared" si="0"/>
        <v>343</v>
      </c>
    </row>
    <row r="22" spans="1:8" ht="15.75" x14ac:dyDescent="0.25">
      <c r="A22" s="265" t="s">
        <v>716</v>
      </c>
      <c r="B22" s="25" t="s">
        <v>728</v>
      </c>
      <c r="C22" s="25">
        <v>100</v>
      </c>
      <c r="D22" s="266">
        <v>18.100000000000001</v>
      </c>
      <c r="E22" s="59">
        <f t="shared" si="0"/>
        <v>1810.0000000000002</v>
      </c>
    </row>
    <row r="23" spans="1:8" ht="15.75" x14ac:dyDescent="0.25">
      <c r="A23" s="264" t="s">
        <v>717</v>
      </c>
      <c r="B23" s="25" t="s">
        <v>728</v>
      </c>
      <c r="C23" s="25">
        <v>100</v>
      </c>
      <c r="D23" s="266">
        <v>0.38</v>
      </c>
      <c r="E23" s="59">
        <f t="shared" si="0"/>
        <v>38</v>
      </c>
    </row>
    <row r="24" spans="1:8" ht="15.75" x14ac:dyDescent="0.25">
      <c r="A24" s="264" t="s">
        <v>718</v>
      </c>
      <c r="B24" s="25" t="s">
        <v>728</v>
      </c>
      <c r="C24" s="25">
        <v>80</v>
      </c>
      <c r="D24" s="266">
        <v>5.9</v>
      </c>
      <c r="E24" s="59">
        <f t="shared" si="0"/>
        <v>472</v>
      </c>
    </row>
    <row r="25" spans="1:8" ht="15.75" x14ac:dyDescent="0.25">
      <c r="A25" s="264" t="s">
        <v>719</v>
      </c>
      <c r="B25" s="25" t="s">
        <v>728</v>
      </c>
      <c r="C25" s="25">
        <v>80</v>
      </c>
      <c r="D25" s="266">
        <v>5.9</v>
      </c>
      <c r="E25" s="59">
        <f t="shared" si="0"/>
        <v>472</v>
      </c>
    </row>
    <row r="26" spans="1:8" ht="15.75" x14ac:dyDescent="0.25">
      <c r="A26" s="264" t="s">
        <v>721</v>
      </c>
      <c r="B26" s="25" t="s">
        <v>728</v>
      </c>
      <c r="C26" s="25">
        <v>50</v>
      </c>
      <c r="D26" s="266">
        <v>22.39</v>
      </c>
      <c r="E26" s="59">
        <f t="shared" si="0"/>
        <v>1119.5</v>
      </c>
    </row>
    <row r="27" spans="1:8" ht="15.75" x14ac:dyDescent="0.25">
      <c r="A27" s="264" t="s">
        <v>722</v>
      </c>
      <c r="B27" s="25" t="s">
        <v>728</v>
      </c>
      <c r="C27" s="25">
        <v>50</v>
      </c>
      <c r="D27" s="266">
        <v>4.99</v>
      </c>
      <c r="E27" s="59">
        <f t="shared" si="0"/>
        <v>249.5</v>
      </c>
    </row>
    <row r="28" spans="1:8" ht="15.75" x14ac:dyDescent="0.25">
      <c r="A28" s="264" t="s">
        <v>732</v>
      </c>
      <c r="B28" s="25" t="s">
        <v>728</v>
      </c>
      <c r="C28" s="25">
        <v>40</v>
      </c>
      <c r="D28" s="266">
        <v>6.88</v>
      </c>
      <c r="E28" s="59">
        <f t="shared" si="0"/>
        <v>275.2</v>
      </c>
    </row>
    <row r="29" spans="1:8" ht="15.75" x14ac:dyDescent="0.25">
      <c r="A29" s="265" t="s">
        <v>723</v>
      </c>
      <c r="B29" s="25" t="s">
        <v>728</v>
      </c>
      <c r="C29" s="25">
        <v>60</v>
      </c>
      <c r="D29" s="266">
        <v>9.0399999999999991</v>
      </c>
      <c r="E29" s="59">
        <f t="shared" si="0"/>
        <v>542.4</v>
      </c>
    </row>
    <row r="30" spans="1:8" ht="15.75" x14ac:dyDescent="0.25">
      <c r="A30" s="264" t="s">
        <v>724</v>
      </c>
      <c r="B30" s="25" t="s">
        <v>720</v>
      </c>
      <c r="C30" s="25">
        <v>60</v>
      </c>
      <c r="D30" s="266">
        <v>80</v>
      </c>
      <c r="E30" s="59">
        <f t="shared" si="0"/>
        <v>4800</v>
      </c>
    </row>
    <row r="31" spans="1:8" ht="15.75" x14ac:dyDescent="0.25">
      <c r="A31" s="243" t="s">
        <v>831</v>
      </c>
      <c r="B31" s="243">
        <f>SUM(B12:B30)</f>
        <v>0</v>
      </c>
      <c r="C31" s="92"/>
      <c r="D31" s="267"/>
      <c r="E31" s="93">
        <f>SUM(E12:E30)</f>
        <v>26758.600000000002</v>
      </c>
    </row>
    <row r="34" spans="1:5" x14ac:dyDescent="0.25">
      <c r="A34" s="26" t="s">
        <v>873</v>
      </c>
      <c r="B34" s="26"/>
      <c r="C34" s="504" t="s">
        <v>883</v>
      </c>
      <c r="D34" s="505"/>
      <c r="E34" s="506"/>
    </row>
    <row r="35" spans="1:5" x14ac:dyDescent="0.25">
      <c r="A35" s="86" t="s">
        <v>874</v>
      </c>
      <c r="B35" s="26">
        <v>0</v>
      </c>
      <c r="C35" s="414">
        <v>7999.99</v>
      </c>
      <c r="D35" s="414">
        <f>C35*B35</f>
        <v>0</v>
      </c>
      <c r="E35" s="59">
        <f>D35</f>
        <v>0</v>
      </c>
    </row>
    <row r="36" spans="1:5" x14ac:dyDescent="0.25">
      <c r="A36" s="26" t="s">
        <v>875</v>
      </c>
      <c r="B36" s="26">
        <v>0</v>
      </c>
      <c r="C36" s="414">
        <v>2010</v>
      </c>
      <c r="D36" s="26"/>
      <c r="E36" s="414">
        <f>C36*B36</f>
        <v>0</v>
      </c>
    </row>
    <row r="37" spans="1:5" x14ac:dyDescent="0.25">
      <c r="E37" s="83">
        <f>SUM(E35:E36)</f>
        <v>0</v>
      </c>
    </row>
  </sheetData>
  <mergeCells count="4">
    <mergeCell ref="A2:E2"/>
    <mergeCell ref="A3:E3"/>
    <mergeCell ref="A4:E4"/>
    <mergeCell ref="C34:E34"/>
  </mergeCells>
  <pageMargins left="0.51181102362204722" right="0.51181102362204722" top="0.78740157480314965" bottom="0.78740157480314965" header="0.31496062992125984" footer="0.31496062992125984"/>
  <pageSetup paperSize="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R31"/>
  <sheetViews>
    <sheetView workbookViewId="0">
      <selection activeCell="F1" sqref="F1:F1048576"/>
    </sheetView>
  </sheetViews>
  <sheetFormatPr defaultRowHeight="15" x14ac:dyDescent="0.25"/>
  <cols>
    <col min="1" max="1" width="32.140625" customWidth="1"/>
    <col min="2" max="2" width="10.42578125" customWidth="1"/>
    <col min="3" max="3" width="10" customWidth="1"/>
    <col min="4" max="4" width="11.5703125" customWidth="1"/>
    <col min="5" max="5" width="13" customWidth="1"/>
    <col min="6" max="6" width="10.140625" customWidth="1"/>
    <col min="7" max="7" width="12" customWidth="1"/>
    <col min="8" max="8" width="11.85546875" customWidth="1"/>
    <col min="9" max="9" width="24.140625" customWidth="1"/>
    <col min="11" max="11" width="12.5703125" customWidth="1"/>
  </cols>
  <sheetData>
    <row r="2" spans="1:18" x14ac:dyDescent="0.25">
      <c r="A2" s="500" t="s">
        <v>198</v>
      </c>
      <c r="B2" s="500"/>
      <c r="C2" s="61"/>
      <c r="D2" s="61"/>
      <c r="E2" s="61"/>
    </row>
    <row r="3" spans="1:18" s="54" customFormat="1" x14ac:dyDescent="0.25">
      <c r="A3" s="500" t="s">
        <v>199</v>
      </c>
      <c r="B3" s="500"/>
      <c r="C3" s="61"/>
      <c r="D3" s="61"/>
      <c r="E3" s="61"/>
      <c r="F3" s="53"/>
      <c r="G3" s="53"/>
      <c r="H3" s="53"/>
      <c r="I3" s="53"/>
      <c r="J3" s="53"/>
      <c r="K3" s="53"/>
      <c r="L3" s="53"/>
      <c r="M3" s="53"/>
      <c r="N3" s="53"/>
      <c r="O3" s="53"/>
      <c r="P3" s="53"/>
      <c r="Q3" s="53"/>
      <c r="R3" s="53"/>
    </row>
    <row r="4" spans="1:18" x14ac:dyDescent="0.25">
      <c r="A4" s="500" t="s">
        <v>38</v>
      </c>
      <c r="B4" s="500"/>
      <c r="C4" s="61"/>
      <c r="D4" s="61"/>
      <c r="E4" s="61"/>
    </row>
    <row r="7" spans="1:18" ht="15.75" x14ac:dyDescent="0.25">
      <c r="A7" s="84" t="s">
        <v>296</v>
      </c>
      <c r="B7" s="63"/>
      <c r="C7" s="63"/>
      <c r="D7" s="63"/>
      <c r="E7" s="63"/>
    </row>
    <row r="8" spans="1:18" ht="15.75" x14ac:dyDescent="0.25">
      <c r="A8" s="84"/>
      <c r="B8" s="63"/>
      <c r="C8" s="63"/>
      <c r="D8" s="63"/>
      <c r="E8" s="63"/>
    </row>
    <row r="9" spans="1:18" ht="15.75" x14ac:dyDescent="0.25">
      <c r="A9" s="88" t="s">
        <v>338</v>
      </c>
      <c r="B9" s="88"/>
      <c r="C9" s="88"/>
      <c r="D9" s="88"/>
      <c r="E9" s="88"/>
    </row>
    <row r="10" spans="1:18" x14ac:dyDescent="0.25">
      <c r="A10" s="90" t="s">
        <v>695</v>
      </c>
    </row>
    <row r="11" spans="1:18" x14ac:dyDescent="0.25">
      <c r="A11" s="90"/>
    </row>
    <row r="12" spans="1:18" ht="26.25" x14ac:dyDescent="0.25">
      <c r="A12" s="91" t="s">
        <v>201</v>
      </c>
      <c r="B12" s="66" t="s">
        <v>467</v>
      </c>
      <c r="C12" s="66" t="s">
        <v>569</v>
      </c>
      <c r="D12" s="66" t="s">
        <v>696</v>
      </c>
      <c r="E12" s="66" t="s">
        <v>697</v>
      </c>
      <c r="F12" s="66" t="s">
        <v>698</v>
      </c>
      <c r="G12" s="66" t="s">
        <v>203</v>
      </c>
      <c r="H12" s="66" t="s">
        <v>34</v>
      </c>
      <c r="I12" s="66" t="s">
        <v>243</v>
      </c>
    </row>
    <row r="13" spans="1:18" ht="26.25" x14ac:dyDescent="0.25">
      <c r="A13" s="67" t="s">
        <v>339</v>
      </c>
      <c r="B13" s="70">
        <v>10</v>
      </c>
      <c r="C13" s="70">
        <v>10</v>
      </c>
      <c r="D13" s="70">
        <v>10</v>
      </c>
      <c r="E13" s="70">
        <v>20</v>
      </c>
      <c r="F13" s="70">
        <v>20</v>
      </c>
      <c r="G13" s="68">
        <v>1.69</v>
      </c>
      <c r="H13" s="68">
        <f>(B13+F13)*G13</f>
        <v>50.699999999999996</v>
      </c>
      <c r="I13" s="69" t="s">
        <v>702</v>
      </c>
      <c r="K13" s="257">
        <f>SUM(B13:F13)*G13</f>
        <v>118.3</v>
      </c>
    </row>
    <row r="14" spans="1:18" ht="26.25" x14ac:dyDescent="0.25">
      <c r="A14" s="67" t="s">
        <v>340</v>
      </c>
      <c r="B14" s="70">
        <v>10</v>
      </c>
      <c r="C14" s="70">
        <v>10</v>
      </c>
      <c r="D14" s="70">
        <v>10</v>
      </c>
      <c r="E14" s="70">
        <v>10</v>
      </c>
      <c r="F14" s="70">
        <v>10</v>
      </c>
      <c r="G14" s="68">
        <v>10.93</v>
      </c>
      <c r="H14" s="68">
        <f t="shared" ref="H14:H29" si="0">(B14+F14)*G14</f>
        <v>218.6</v>
      </c>
      <c r="I14" s="69" t="s">
        <v>702</v>
      </c>
      <c r="K14" s="258" t="s">
        <v>705</v>
      </c>
    </row>
    <row r="15" spans="1:18" ht="26.25" x14ac:dyDescent="0.25">
      <c r="A15" s="67" t="s">
        <v>341</v>
      </c>
      <c r="B15" s="70">
        <v>10</v>
      </c>
      <c r="C15" s="70">
        <v>10</v>
      </c>
      <c r="D15" s="70">
        <v>10</v>
      </c>
      <c r="E15" s="70">
        <v>10</v>
      </c>
      <c r="F15" s="70">
        <v>10</v>
      </c>
      <c r="G15" s="68">
        <v>0.89</v>
      </c>
      <c r="H15" s="68">
        <f t="shared" si="0"/>
        <v>17.8</v>
      </c>
      <c r="I15" s="69" t="s">
        <v>702</v>
      </c>
    </row>
    <row r="16" spans="1:18" ht="26.25" x14ac:dyDescent="0.25">
      <c r="A16" s="67" t="s">
        <v>342</v>
      </c>
      <c r="B16" s="70">
        <v>2</v>
      </c>
      <c r="C16" s="70">
        <v>2</v>
      </c>
      <c r="D16" s="70">
        <v>2</v>
      </c>
      <c r="E16" s="70">
        <v>2</v>
      </c>
      <c r="F16" s="70">
        <v>2</v>
      </c>
      <c r="G16" s="68">
        <v>3.2</v>
      </c>
      <c r="H16" s="68">
        <f t="shared" si="0"/>
        <v>12.8</v>
      </c>
      <c r="I16" s="69" t="s">
        <v>702</v>
      </c>
    </row>
    <row r="17" spans="1:9" ht="26.25" x14ac:dyDescent="0.25">
      <c r="A17" s="67" t="s">
        <v>343</v>
      </c>
      <c r="B17" s="70">
        <v>5</v>
      </c>
      <c r="C17" s="70">
        <v>5</v>
      </c>
      <c r="D17" s="70">
        <v>5</v>
      </c>
      <c r="E17" s="70">
        <v>5</v>
      </c>
      <c r="F17" s="70">
        <v>3</v>
      </c>
      <c r="G17" s="68">
        <v>2.85</v>
      </c>
      <c r="H17" s="68">
        <f t="shared" si="0"/>
        <v>22.8</v>
      </c>
      <c r="I17" s="69" t="s">
        <v>702</v>
      </c>
    </row>
    <row r="18" spans="1:9" ht="26.25" x14ac:dyDescent="0.25">
      <c r="A18" s="67" t="s">
        <v>344</v>
      </c>
      <c r="B18" s="70">
        <v>1</v>
      </c>
      <c r="C18" s="70">
        <v>1</v>
      </c>
      <c r="D18" s="70">
        <v>1</v>
      </c>
      <c r="E18" s="70">
        <v>1</v>
      </c>
      <c r="F18" s="70">
        <v>1</v>
      </c>
      <c r="G18" s="68">
        <v>2.4</v>
      </c>
      <c r="H18" s="68">
        <f t="shared" si="0"/>
        <v>4.8</v>
      </c>
      <c r="I18" s="69" t="s">
        <v>702</v>
      </c>
    </row>
    <row r="19" spans="1:9" ht="26.25" x14ac:dyDescent="0.25">
      <c r="A19" s="67" t="s">
        <v>345</v>
      </c>
      <c r="B19" s="70">
        <v>10</v>
      </c>
      <c r="C19" s="70">
        <v>10</v>
      </c>
      <c r="D19" s="70">
        <v>10</v>
      </c>
      <c r="E19" s="70">
        <v>10</v>
      </c>
      <c r="F19" s="70">
        <v>10</v>
      </c>
      <c r="G19" s="68">
        <v>2.0699999999999998</v>
      </c>
      <c r="H19" s="68">
        <f t="shared" si="0"/>
        <v>41.4</v>
      </c>
      <c r="I19" s="69" t="s">
        <v>702</v>
      </c>
    </row>
    <row r="20" spans="1:9" ht="26.25" x14ac:dyDescent="0.25">
      <c r="A20" s="67" t="s">
        <v>346</v>
      </c>
      <c r="B20" s="70">
        <v>6</v>
      </c>
      <c r="C20" s="70">
        <v>6</v>
      </c>
      <c r="D20" s="70">
        <v>6</v>
      </c>
      <c r="E20" s="70">
        <v>6</v>
      </c>
      <c r="F20" s="70">
        <v>6</v>
      </c>
      <c r="G20" s="68">
        <v>12.29</v>
      </c>
      <c r="H20" s="68">
        <f t="shared" si="0"/>
        <v>147.47999999999999</v>
      </c>
      <c r="I20" s="69" t="s">
        <v>702</v>
      </c>
    </row>
    <row r="21" spans="1:9" ht="26.25" x14ac:dyDescent="0.25">
      <c r="A21" s="67" t="s">
        <v>347</v>
      </c>
      <c r="B21" s="70">
        <v>1</v>
      </c>
      <c r="C21" s="70">
        <v>1</v>
      </c>
      <c r="D21" s="70">
        <v>1</v>
      </c>
      <c r="E21" s="70">
        <v>1</v>
      </c>
      <c r="F21" s="70">
        <v>1</v>
      </c>
      <c r="G21" s="68">
        <v>42.2</v>
      </c>
      <c r="H21" s="68">
        <f t="shared" si="0"/>
        <v>84.4</v>
      </c>
      <c r="I21" s="69" t="s">
        <v>702</v>
      </c>
    </row>
    <row r="22" spans="1:9" ht="26.25" x14ac:dyDescent="0.25">
      <c r="A22" s="67" t="s">
        <v>348</v>
      </c>
      <c r="B22" s="70">
        <v>3</v>
      </c>
      <c r="C22" s="70">
        <v>3</v>
      </c>
      <c r="D22" s="70">
        <v>3</v>
      </c>
      <c r="E22" s="70">
        <v>3</v>
      </c>
      <c r="F22" s="70">
        <v>3</v>
      </c>
      <c r="G22" s="68">
        <v>23.6</v>
      </c>
      <c r="H22" s="68">
        <f t="shared" si="0"/>
        <v>141.60000000000002</v>
      </c>
      <c r="I22" s="69" t="s">
        <v>702</v>
      </c>
    </row>
    <row r="23" spans="1:9" ht="26.25" x14ac:dyDescent="0.25">
      <c r="A23" s="67" t="s">
        <v>349</v>
      </c>
      <c r="B23" s="70">
        <v>2</v>
      </c>
      <c r="C23" s="70">
        <v>2</v>
      </c>
      <c r="D23" s="70">
        <v>2</v>
      </c>
      <c r="E23" s="70">
        <v>2</v>
      </c>
      <c r="F23" s="70">
        <v>2</v>
      </c>
      <c r="G23" s="68">
        <v>1.6</v>
      </c>
      <c r="H23" s="68">
        <f t="shared" si="0"/>
        <v>6.4</v>
      </c>
      <c r="I23" s="69" t="s">
        <v>702</v>
      </c>
    </row>
    <row r="24" spans="1:9" ht="26.25" x14ac:dyDescent="0.25">
      <c r="A24" s="67" t="s">
        <v>350</v>
      </c>
      <c r="B24" s="70">
        <v>1</v>
      </c>
      <c r="C24" s="70">
        <v>1</v>
      </c>
      <c r="D24" s="70">
        <v>1</v>
      </c>
      <c r="E24" s="70">
        <v>1</v>
      </c>
      <c r="F24" s="70">
        <v>1</v>
      </c>
      <c r="G24" s="68">
        <v>13.8</v>
      </c>
      <c r="H24" s="68">
        <f t="shared" si="0"/>
        <v>27.6</v>
      </c>
      <c r="I24" s="69" t="s">
        <v>702</v>
      </c>
    </row>
    <row r="25" spans="1:9" ht="26.25" x14ac:dyDescent="0.25">
      <c r="A25" s="67" t="s">
        <v>351</v>
      </c>
      <c r="B25" s="70">
        <v>1</v>
      </c>
      <c r="C25" s="70">
        <v>1</v>
      </c>
      <c r="D25" s="70">
        <v>1</v>
      </c>
      <c r="E25" s="70">
        <v>1</v>
      </c>
      <c r="F25" s="70">
        <v>1</v>
      </c>
      <c r="G25" s="68">
        <v>13</v>
      </c>
      <c r="H25" s="68">
        <f t="shared" si="0"/>
        <v>26</v>
      </c>
      <c r="I25" s="69" t="s">
        <v>702</v>
      </c>
    </row>
    <row r="26" spans="1:9" ht="26.25" x14ac:dyDescent="0.25">
      <c r="A26" s="67" t="s">
        <v>352</v>
      </c>
      <c r="B26" s="70">
        <v>1</v>
      </c>
      <c r="C26" s="70">
        <v>1</v>
      </c>
      <c r="D26" s="70">
        <v>1</v>
      </c>
      <c r="E26" s="70">
        <v>1</v>
      </c>
      <c r="F26" s="70">
        <v>1</v>
      </c>
      <c r="G26" s="68">
        <v>34.6</v>
      </c>
      <c r="H26" s="68">
        <f t="shared" si="0"/>
        <v>69.2</v>
      </c>
      <c r="I26" s="69" t="s">
        <v>702</v>
      </c>
    </row>
    <row r="27" spans="1:9" ht="38.25" x14ac:dyDescent="0.25">
      <c r="A27" s="67" t="s">
        <v>699</v>
      </c>
      <c r="B27" s="70">
        <v>42</v>
      </c>
      <c r="C27" s="70">
        <v>42</v>
      </c>
      <c r="D27" s="70">
        <v>42</v>
      </c>
      <c r="E27" s="70">
        <v>42</v>
      </c>
      <c r="F27" s="70">
        <v>42</v>
      </c>
      <c r="G27" s="68">
        <v>14.9</v>
      </c>
      <c r="H27" s="68">
        <f t="shared" si="0"/>
        <v>1251.6000000000001</v>
      </c>
      <c r="I27" s="69" t="s">
        <v>702</v>
      </c>
    </row>
    <row r="28" spans="1:9" ht="38.25" x14ac:dyDescent="0.25">
      <c r="A28" s="67" t="s">
        <v>700</v>
      </c>
      <c r="B28" s="70">
        <v>42</v>
      </c>
      <c r="C28" s="70">
        <v>42</v>
      </c>
      <c r="D28" s="70">
        <v>42</v>
      </c>
      <c r="E28" s="70">
        <v>42</v>
      </c>
      <c r="F28" s="70">
        <v>42</v>
      </c>
      <c r="G28" s="68">
        <v>2.2000000000000002</v>
      </c>
      <c r="H28" s="68">
        <f t="shared" si="0"/>
        <v>184.8</v>
      </c>
      <c r="I28" s="69" t="s">
        <v>702</v>
      </c>
    </row>
    <row r="29" spans="1:9" ht="26.25" x14ac:dyDescent="0.25">
      <c r="A29" s="67" t="s">
        <v>353</v>
      </c>
      <c r="B29" s="70">
        <v>2</v>
      </c>
      <c r="C29" s="70">
        <v>2</v>
      </c>
      <c r="D29" s="70">
        <v>2</v>
      </c>
      <c r="E29" s="70">
        <v>1</v>
      </c>
      <c r="F29" s="70">
        <v>1</v>
      </c>
      <c r="G29" s="68">
        <v>21</v>
      </c>
      <c r="H29" s="68">
        <f t="shared" si="0"/>
        <v>63</v>
      </c>
      <c r="I29" s="69" t="s">
        <v>702</v>
      </c>
    </row>
    <row r="30" spans="1:9" x14ac:dyDescent="0.25">
      <c r="H30" s="83">
        <f>SUM(H13:H29)</f>
        <v>2370.9800000000005</v>
      </c>
    </row>
    <row r="31" spans="1:9" x14ac:dyDescent="0.25">
      <c r="H31" s="83">
        <f>H30*2</f>
        <v>4741.9600000000009</v>
      </c>
    </row>
  </sheetData>
  <mergeCells count="3">
    <mergeCell ref="A2:B2"/>
    <mergeCell ref="A3:B3"/>
    <mergeCell ref="A4:B4"/>
  </mergeCells>
  <pageMargins left="0.51181102362204722" right="0.51181102362204722" top="0.78740157480314965" bottom="0.78740157480314965" header="0.31496062992125984" footer="0.31496062992125984"/>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3:N108"/>
  <sheetViews>
    <sheetView workbookViewId="0">
      <selection activeCell="B69" sqref="B69"/>
    </sheetView>
  </sheetViews>
  <sheetFormatPr defaultRowHeight="15" x14ac:dyDescent="0.25"/>
  <cols>
    <col min="1" max="1" width="4.28515625" customWidth="1"/>
    <col min="2" max="2" width="20.42578125" customWidth="1"/>
    <col min="3" max="3" width="24.28515625" customWidth="1"/>
    <col min="4" max="4" width="17.5703125" customWidth="1"/>
    <col min="5" max="5" width="24.140625" customWidth="1"/>
    <col min="6" max="6" width="23.28515625" customWidth="1"/>
    <col min="7" max="7" width="23.140625" customWidth="1"/>
    <col min="8" max="8" width="23.28515625" customWidth="1"/>
    <col min="9" max="9" width="24" customWidth="1"/>
    <col min="10" max="10" width="24.140625" customWidth="1"/>
    <col min="11" max="11" width="23.42578125" customWidth="1"/>
    <col min="12" max="12" width="24.7109375" customWidth="1"/>
    <col min="13" max="13" width="23.140625" customWidth="1"/>
    <col min="14" max="14" width="24.7109375" customWidth="1"/>
  </cols>
  <sheetData>
    <row r="3" spans="1:14" x14ac:dyDescent="0.25">
      <c r="C3" s="61"/>
    </row>
    <row r="4" spans="1:14" x14ac:dyDescent="0.25">
      <c r="C4" s="61" t="s">
        <v>198</v>
      </c>
    </row>
    <row r="5" spans="1:14" x14ac:dyDescent="0.25">
      <c r="C5" s="61" t="s">
        <v>199</v>
      </c>
    </row>
    <row r="6" spans="1:14" x14ac:dyDescent="0.25">
      <c r="C6" s="61" t="s">
        <v>38</v>
      </c>
    </row>
    <row r="7" spans="1:14" x14ac:dyDescent="0.25">
      <c r="C7" s="61"/>
    </row>
    <row r="8" spans="1:14" ht="18.75" x14ac:dyDescent="0.3">
      <c r="B8" s="55"/>
      <c r="C8" s="95" t="s">
        <v>356</v>
      </c>
      <c r="D8" s="55"/>
    </row>
    <row r="9" spans="1:14" x14ac:dyDescent="0.25">
      <c r="A9" s="18" t="s">
        <v>245</v>
      </c>
      <c r="B9" s="18"/>
    </row>
    <row r="11" spans="1:14" x14ac:dyDescent="0.25">
      <c r="A11" s="96" t="s">
        <v>357</v>
      </c>
      <c r="B11" s="96" t="s">
        <v>358</v>
      </c>
      <c r="C11" s="97" t="s">
        <v>359</v>
      </c>
      <c r="D11" s="96" t="s">
        <v>360</v>
      </c>
      <c r="E11" s="96">
        <v>2015</v>
      </c>
      <c r="F11" s="96">
        <v>2016</v>
      </c>
      <c r="G11" s="96">
        <v>2017</v>
      </c>
      <c r="H11" s="96">
        <v>2018</v>
      </c>
      <c r="I11" s="96">
        <v>2019</v>
      </c>
      <c r="J11" s="96">
        <v>2020</v>
      </c>
      <c r="K11" s="96">
        <v>2021</v>
      </c>
      <c r="L11" s="96">
        <v>2022</v>
      </c>
      <c r="M11" s="96">
        <v>2023</v>
      </c>
      <c r="N11" s="96">
        <v>2024</v>
      </c>
    </row>
    <row r="12" spans="1:14" ht="39" x14ac:dyDescent="0.25">
      <c r="A12" s="123">
        <v>1</v>
      </c>
      <c r="B12" s="101" t="s">
        <v>298</v>
      </c>
      <c r="C12" s="98" t="s">
        <v>361</v>
      </c>
      <c r="D12" s="69" t="s">
        <v>364</v>
      </c>
      <c r="E12" s="100" t="s">
        <v>361</v>
      </c>
      <c r="F12" s="100" t="s">
        <v>363</v>
      </c>
      <c r="G12" s="100" t="s">
        <v>361</v>
      </c>
      <c r="H12" s="100" t="s">
        <v>361</v>
      </c>
      <c r="I12" s="100" t="s">
        <v>361</v>
      </c>
      <c r="J12" s="100" t="s">
        <v>361</v>
      </c>
      <c r="K12" s="100" t="s">
        <v>361</v>
      </c>
      <c r="L12" s="100" t="s">
        <v>361</v>
      </c>
      <c r="M12" s="100" t="s">
        <v>361</v>
      </c>
      <c r="N12" s="69" t="s">
        <v>365</v>
      </c>
    </row>
    <row r="13" spans="1:14" ht="39" x14ac:dyDescent="0.25">
      <c r="A13" s="123">
        <v>2</v>
      </c>
      <c r="B13" s="101" t="s">
        <v>299</v>
      </c>
      <c r="C13" s="98" t="s">
        <v>361</v>
      </c>
      <c r="D13" s="99" t="s">
        <v>362</v>
      </c>
      <c r="E13" s="100" t="s">
        <v>361</v>
      </c>
      <c r="F13" s="100" t="s">
        <v>361</v>
      </c>
      <c r="G13" s="100" t="s">
        <v>361</v>
      </c>
      <c r="H13" s="100" t="s">
        <v>361</v>
      </c>
      <c r="I13" s="100" t="s">
        <v>361</v>
      </c>
      <c r="J13" s="100" t="s">
        <v>361</v>
      </c>
      <c r="K13" s="100" t="s">
        <v>361</v>
      </c>
      <c r="L13" s="100" t="s">
        <v>361</v>
      </c>
      <c r="M13" s="100" t="s">
        <v>361</v>
      </c>
      <c r="N13" s="100" t="s">
        <v>361</v>
      </c>
    </row>
    <row r="14" spans="1:14" ht="51.75" x14ac:dyDescent="0.25">
      <c r="A14" s="123">
        <v>3</v>
      </c>
      <c r="B14" s="101" t="s">
        <v>300</v>
      </c>
      <c r="C14" s="98" t="s">
        <v>361</v>
      </c>
      <c r="D14" s="69" t="s">
        <v>364</v>
      </c>
      <c r="E14" s="69" t="s">
        <v>365</v>
      </c>
      <c r="F14" s="69" t="s">
        <v>366</v>
      </c>
      <c r="G14" s="69" t="s">
        <v>365</v>
      </c>
      <c r="H14" s="69" t="s">
        <v>365</v>
      </c>
      <c r="I14" s="69" t="s">
        <v>366</v>
      </c>
      <c r="J14" s="69" t="s">
        <v>365</v>
      </c>
      <c r="K14" s="69" t="s">
        <v>365</v>
      </c>
      <c r="L14" s="69" t="s">
        <v>366</v>
      </c>
      <c r="M14" s="69" t="s">
        <v>365</v>
      </c>
      <c r="N14" s="69" t="s">
        <v>365</v>
      </c>
    </row>
    <row r="15" spans="1:14" ht="51.75" x14ac:dyDescent="0.25">
      <c r="A15" s="123">
        <v>4</v>
      </c>
      <c r="B15" s="101" t="s">
        <v>301</v>
      </c>
      <c r="C15" s="98" t="s">
        <v>361</v>
      </c>
      <c r="D15" s="69" t="s">
        <v>364</v>
      </c>
      <c r="E15" s="69" t="s">
        <v>365</v>
      </c>
      <c r="F15" s="69" t="s">
        <v>365</v>
      </c>
      <c r="G15" s="69" t="s">
        <v>365</v>
      </c>
      <c r="H15" s="69" t="s">
        <v>365</v>
      </c>
      <c r="I15" s="69" t="s">
        <v>365</v>
      </c>
      <c r="J15" s="69" t="s">
        <v>365</v>
      </c>
      <c r="K15" s="69" t="s">
        <v>365</v>
      </c>
      <c r="L15" s="69" t="s">
        <v>365</v>
      </c>
      <c r="M15" s="69" t="s">
        <v>365</v>
      </c>
      <c r="N15" s="69" t="s">
        <v>365</v>
      </c>
    </row>
    <row r="16" spans="1:14" ht="51.75" x14ac:dyDescent="0.25">
      <c r="A16" s="123">
        <v>5</v>
      </c>
      <c r="B16" s="101" t="s">
        <v>302</v>
      </c>
      <c r="C16" s="98" t="s">
        <v>361</v>
      </c>
      <c r="D16" s="69" t="s">
        <v>364</v>
      </c>
      <c r="E16" s="69" t="s">
        <v>367</v>
      </c>
      <c r="F16" s="69" t="s">
        <v>366</v>
      </c>
      <c r="G16" s="69" t="s">
        <v>365</v>
      </c>
      <c r="H16" s="69" t="s">
        <v>367</v>
      </c>
      <c r="I16" s="69" t="s">
        <v>366</v>
      </c>
      <c r="J16" s="69" t="s">
        <v>365</v>
      </c>
      <c r="K16" s="69" t="s">
        <v>367</v>
      </c>
      <c r="L16" s="69" t="s">
        <v>366</v>
      </c>
      <c r="M16" s="69" t="s">
        <v>365</v>
      </c>
      <c r="N16" s="69" t="s">
        <v>365</v>
      </c>
    </row>
    <row r="17" spans="1:14" ht="39" x14ac:dyDescent="0.25">
      <c r="A17" s="123">
        <v>6</v>
      </c>
      <c r="B17" s="101" t="s">
        <v>303</v>
      </c>
      <c r="C17" s="98" t="s">
        <v>361</v>
      </c>
      <c r="D17" s="69" t="s">
        <v>364</v>
      </c>
      <c r="E17" s="69" t="s">
        <v>368</v>
      </c>
      <c r="F17" s="69" t="s">
        <v>368</v>
      </c>
      <c r="G17" s="69" t="s">
        <v>368</v>
      </c>
      <c r="H17" s="69" t="s">
        <v>368</v>
      </c>
      <c r="I17" s="69" t="s">
        <v>368</v>
      </c>
      <c r="J17" s="69" t="s">
        <v>368</v>
      </c>
      <c r="K17" s="69" t="s">
        <v>368</v>
      </c>
      <c r="L17" s="69" t="s">
        <v>368</v>
      </c>
      <c r="M17" s="69" t="s">
        <v>368</v>
      </c>
      <c r="N17" s="69" t="s">
        <v>368</v>
      </c>
    </row>
    <row r="18" spans="1:14" ht="51.75" x14ac:dyDescent="0.25">
      <c r="A18" s="123">
        <v>7</v>
      </c>
      <c r="B18" s="101" t="s">
        <v>304</v>
      </c>
      <c r="C18" s="98" t="s">
        <v>361</v>
      </c>
      <c r="D18" s="69" t="s">
        <v>364</v>
      </c>
      <c r="E18" s="69" t="s">
        <v>365</v>
      </c>
      <c r="F18" s="69" t="s">
        <v>365</v>
      </c>
      <c r="G18" s="69" t="s">
        <v>365</v>
      </c>
      <c r="H18" s="69" t="s">
        <v>365</v>
      </c>
      <c r="I18" s="69" t="s">
        <v>365</v>
      </c>
      <c r="J18" s="69" t="s">
        <v>365</v>
      </c>
      <c r="K18" s="69" t="s">
        <v>365</v>
      </c>
      <c r="L18" s="69" t="s">
        <v>365</v>
      </c>
      <c r="M18" s="69" t="s">
        <v>365</v>
      </c>
      <c r="N18" s="69" t="s">
        <v>365</v>
      </c>
    </row>
    <row r="19" spans="1:14" ht="51.75" x14ac:dyDescent="0.25">
      <c r="A19" s="123">
        <v>8</v>
      </c>
      <c r="B19" s="101" t="s">
        <v>305</v>
      </c>
      <c r="C19" s="98" t="s">
        <v>361</v>
      </c>
      <c r="D19" s="69" t="s">
        <v>364</v>
      </c>
      <c r="E19" s="69" t="s">
        <v>369</v>
      </c>
      <c r="F19" s="69" t="s">
        <v>365</v>
      </c>
      <c r="G19" s="69" t="s">
        <v>365</v>
      </c>
      <c r="H19" s="69" t="s">
        <v>369</v>
      </c>
      <c r="I19" s="69" t="s">
        <v>365</v>
      </c>
      <c r="J19" s="69" t="s">
        <v>365</v>
      </c>
      <c r="K19" s="69" t="s">
        <v>369</v>
      </c>
      <c r="L19" s="69" t="s">
        <v>365</v>
      </c>
      <c r="M19" s="69" t="s">
        <v>365</v>
      </c>
      <c r="N19" s="69" t="s">
        <v>365</v>
      </c>
    </row>
    <row r="20" spans="1:14" ht="51.75" x14ac:dyDescent="0.25">
      <c r="A20" s="123">
        <v>9</v>
      </c>
      <c r="B20" s="101" t="s">
        <v>306</v>
      </c>
      <c r="C20" s="98" t="s">
        <v>361</v>
      </c>
      <c r="D20" s="69" t="s">
        <v>364</v>
      </c>
      <c r="E20" s="69" t="s">
        <v>365</v>
      </c>
      <c r="F20" s="69" t="s">
        <v>366</v>
      </c>
      <c r="G20" s="69" t="s">
        <v>365</v>
      </c>
      <c r="H20" s="69" t="s">
        <v>365</v>
      </c>
      <c r="I20" s="69" t="s">
        <v>366</v>
      </c>
      <c r="J20" s="69" t="s">
        <v>365</v>
      </c>
      <c r="K20" s="69" t="s">
        <v>365</v>
      </c>
      <c r="L20" s="69" t="s">
        <v>366</v>
      </c>
      <c r="M20" s="69" t="s">
        <v>365</v>
      </c>
      <c r="N20" s="69" t="s">
        <v>365</v>
      </c>
    </row>
    <row r="21" spans="1:14" ht="39" x14ac:dyDescent="0.25">
      <c r="A21" s="123">
        <v>10</v>
      </c>
      <c r="B21" s="101" t="s">
        <v>307</v>
      </c>
      <c r="C21" s="98" t="s">
        <v>361</v>
      </c>
      <c r="D21" s="99" t="s">
        <v>362</v>
      </c>
      <c r="E21" s="100" t="s">
        <v>361</v>
      </c>
      <c r="F21" s="100" t="s">
        <v>361</v>
      </c>
      <c r="G21" s="100" t="s">
        <v>361</v>
      </c>
      <c r="H21" s="100" t="s">
        <v>361</v>
      </c>
      <c r="I21" s="100" t="s">
        <v>361</v>
      </c>
      <c r="J21" s="100" t="s">
        <v>361</v>
      </c>
      <c r="K21" s="100" t="s">
        <v>361</v>
      </c>
      <c r="L21" s="100" t="s">
        <v>361</v>
      </c>
      <c r="M21" s="100" t="s">
        <v>361</v>
      </c>
      <c r="N21" s="100" t="s">
        <v>361</v>
      </c>
    </row>
    <row r="22" spans="1:14" ht="39" x14ac:dyDescent="0.25">
      <c r="A22" s="123">
        <v>11</v>
      </c>
      <c r="B22" s="101" t="s">
        <v>308</v>
      </c>
      <c r="C22" s="98" t="s">
        <v>361</v>
      </c>
      <c r="D22" s="99" t="s">
        <v>362</v>
      </c>
      <c r="E22" s="100" t="s">
        <v>361</v>
      </c>
      <c r="F22" s="100" t="s">
        <v>361</v>
      </c>
      <c r="G22" s="100" t="s">
        <v>361</v>
      </c>
      <c r="H22" s="100" t="s">
        <v>361</v>
      </c>
      <c r="I22" s="100" t="s">
        <v>361</v>
      </c>
      <c r="J22" s="100" t="s">
        <v>361</v>
      </c>
      <c r="K22" s="100" t="s">
        <v>361</v>
      </c>
      <c r="L22" s="100" t="s">
        <v>361</v>
      </c>
      <c r="M22" s="100" t="s">
        <v>361</v>
      </c>
      <c r="N22" s="100" t="s">
        <v>361</v>
      </c>
    </row>
    <row r="23" spans="1:14" ht="51.75" x14ac:dyDescent="0.25">
      <c r="A23" s="123">
        <v>12</v>
      </c>
      <c r="B23" s="101" t="s">
        <v>309</v>
      </c>
      <c r="C23" s="98" t="s">
        <v>361</v>
      </c>
      <c r="D23" s="69" t="s">
        <v>364</v>
      </c>
      <c r="E23" s="69" t="s">
        <v>370</v>
      </c>
      <c r="F23" s="69" t="s">
        <v>371</v>
      </c>
      <c r="G23" s="69" t="s">
        <v>365</v>
      </c>
      <c r="H23" s="69" t="s">
        <v>365</v>
      </c>
      <c r="I23" s="69" t="s">
        <v>365</v>
      </c>
      <c r="J23" s="69" t="s">
        <v>365</v>
      </c>
      <c r="K23" s="69" t="s">
        <v>365</v>
      </c>
      <c r="L23" s="69" t="s">
        <v>365</v>
      </c>
      <c r="M23" s="69" t="s">
        <v>365</v>
      </c>
      <c r="N23" s="69" t="s">
        <v>365</v>
      </c>
    </row>
    <row r="24" spans="1:14" ht="51.75" x14ac:dyDescent="0.25">
      <c r="A24" s="123">
        <v>13</v>
      </c>
      <c r="B24" s="101" t="s">
        <v>310</v>
      </c>
      <c r="C24" s="98" t="s">
        <v>361</v>
      </c>
      <c r="D24" s="69" t="s">
        <v>364</v>
      </c>
      <c r="E24" s="69" t="s">
        <v>369</v>
      </c>
      <c r="F24" s="69" t="s">
        <v>365</v>
      </c>
      <c r="G24" s="69" t="s">
        <v>365</v>
      </c>
      <c r="H24" s="69" t="s">
        <v>369</v>
      </c>
      <c r="I24" s="69" t="s">
        <v>365</v>
      </c>
      <c r="J24" s="69" t="s">
        <v>365</v>
      </c>
      <c r="K24" s="69" t="s">
        <v>369</v>
      </c>
      <c r="L24" s="69" t="s">
        <v>365</v>
      </c>
      <c r="M24" s="69" t="s">
        <v>365</v>
      </c>
      <c r="N24" s="69" t="s">
        <v>365</v>
      </c>
    </row>
    <row r="25" spans="1:14" ht="39" x14ac:dyDescent="0.25">
      <c r="A25" s="123">
        <v>14</v>
      </c>
      <c r="B25" s="101" t="s">
        <v>311</v>
      </c>
      <c r="C25" s="98" t="s">
        <v>361</v>
      </c>
      <c r="D25" s="69" t="s">
        <v>549</v>
      </c>
      <c r="E25" s="69" t="s">
        <v>368</v>
      </c>
      <c r="F25" s="69" t="s">
        <v>368</v>
      </c>
      <c r="G25" s="69" t="s">
        <v>368</v>
      </c>
      <c r="H25" s="69" t="s">
        <v>368</v>
      </c>
      <c r="I25" s="69" t="s">
        <v>368</v>
      </c>
      <c r="J25" s="69" t="s">
        <v>368</v>
      </c>
      <c r="K25" s="69" t="s">
        <v>368</v>
      </c>
      <c r="L25" s="69" t="s">
        <v>368</v>
      </c>
      <c r="M25" s="69" t="s">
        <v>368</v>
      </c>
      <c r="N25" s="69" t="s">
        <v>368</v>
      </c>
    </row>
    <row r="26" spans="1:14" ht="51.75" x14ac:dyDescent="0.25">
      <c r="A26" s="123">
        <v>15</v>
      </c>
      <c r="B26" s="101" t="s">
        <v>312</v>
      </c>
      <c r="C26" s="98" t="s">
        <v>361</v>
      </c>
      <c r="D26" s="69" t="s">
        <v>364</v>
      </c>
      <c r="E26" s="69" t="s">
        <v>365</v>
      </c>
      <c r="F26" s="69" t="s">
        <v>365</v>
      </c>
      <c r="G26" s="69" t="s">
        <v>365</v>
      </c>
      <c r="H26" s="69" t="s">
        <v>365</v>
      </c>
      <c r="I26" s="69" t="s">
        <v>365</v>
      </c>
      <c r="J26" s="69" t="s">
        <v>365</v>
      </c>
      <c r="K26" s="69" t="s">
        <v>365</v>
      </c>
      <c r="L26" s="69" t="s">
        <v>365</v>
      </c>
      <c r="M26" s="69" t="s">
        <v>365</v>
      </c>
      <c r="N26" s="69" t="s">
        <v>365</v>
      </c>
    </row>
    <row r="27" spans="1:14" ht="51.75" x14ac:dyDescent="0.25">
      <c r="A27" s="123">
        <v>16</v>
      </c>
      <c r="B27" s="101" t="s">
        <v>313</v>
      </c>
      <c r="C27" s="98" t="s">
        <v>361</v>
      </c>
      <c r="D27" s="69" t="s">
        <v>364</v>
      </c>
      <c r="E27" s="100" t="s">
        <v>361</v>
      </c>
      <c r="F27" s="100" t="s">
        <v>361</v>
      </c>
      <c r="G27" s="100" t="s">
        <v>361</v>
      </c>
      <c r="H27" s="100" t="s">
        <v>361</v>
      </c>
      <c r="I27" s="100" t="s">
        <v>361</v>
      </c>
      <c r="J27" s="100" t="s">
        <v>361</v>
      </c>
      <c r="K27" s="100" t="s">
        <v>361</v>
      </c>
      <c r="L27" s="100" t="s">
        <v>361</v>
      </c>
      <c r="M27" s="69" t="s">
        <v>365</v>
      </c>
      <c r="N27" s="69" t="s">
        <v>365</v>
      </c>
    </row>
    <row r="28" spans="1:14" ht="39" x14ac:dyDescent="0.25">
      <c r="A28" s="123">
        <v>17</v>
      </c>
      <c r="B28" s="101" t="s">
        <v>314</v>
      </c>
      <c r="C28" s="98" t="s">
        <v>361</v>
      </c>
      <c r="D28" s="69" t="s">
        <v>364</v>
      </c>
      <c r="E28" s="100" t="s">
        <v>361</v>
      </c>
      <c r="F28" s="100" t="s">
        <v>361</v>
      </c>
      <c r="G28" s="100" t="s">
        <v>361</v>
      </c>
      <c r="H28" s="100" t="s">
        <v>361</v>
      </c>
      <c r="I28" s="100" t="s">
        <v>361</v>
      </c>
      <c r="J28" s="100" t="s">
        <v>361</v>
      </c>
      <c r="K28" s="69" t="s">
        <v>368</v>
      </c>
      <c r="L28" s="69" t="s">
        <v>368</v>
      </c>
      <c r="M28" s="69" t="s">
        <v>368</v>
      </c>
      <c r="N28" s="69" t="s">
        <v>368</v>
      </c>
    </row>
    <row r="29" spans="1:14" ht="39" x14ac:dyDescent="0.25">
      <c r="A29" s="123">
        <v>18</v>
      </c>
      <c r="B29" s="101" t="s">
        <v>315</v>
      </c>
      <c r="C29" s="98" t="s">
        <v>361</v>
      </c>
      <c r="D29" s="69" t="s">
        <v>364</v>
      </c>
      <c r="E29" s="100" t="s">
        <v>361</v>
      </c>
      <c r="F29" s="100" t="s">
        <v>361</v>
      </c>
      <c r="G29" s="100" t="s">
        <v>361</v>
      </c>
      <c r="H29" s="100" t="s">
        <v>361</v>
      </c>
      <c r="I29" s="100" t="s">
        <v>361</v>
      </c>
      <c r="J29" s="100" t="s">
        <v>361</v>
      </c>
      <c r="K29" s="69" t="s">
        <v>368</v>
      </c>
      <c r="L29" s="69" t="s">
        <v>368</v>
      </c>
      <c r="M29" s="69" t="s">
        <v>368</v>
      </c>
      <c r="N29" s="69" t="s">
        <v>368</v>
      </c>
    </row>
    <row r="30" spans="1:14" ht="39" x14ac:dyDescent="0.25">
      <c r="A30" s="123">
        <v>19</v>
      </c>
      <c r="B30" s="103" t="s">
        <v>316</v>
      </c>
      <c r="C30" s="98" t="s">
        <v>361</v>
      </c>
      <c r="D30" s="99" t="s">
        <v>362</v>
      </c>
      <c r="E30" s="100" t="s">
        <v>361</v>
      </c>
      <c r="F30" s="100" t="s">
        <v>361</v>
      </c>
      <c r="G30" s="100" t="s">
        <v>361</v>
      </c>
      <c r="H30" s="100" t="s">
        <v>361</v>
      </c>
      <c r="I30" s="100" t="s">
        <v>361</v>
      </c>
      <c r="J30" s="100" t="s">
        <v>361</v>
      </c>
      <c r="K30" s="100" t="s">
        <v>361</v>
      </c>
      <c r="L30" s="100" t="s">
        <v>361</v>
      </c>
      <c r="M30" s="100" t="s">
        <v>361</v>
      </c>
      <c r="N30" s="100" t="s">
        <v>361</v>
      </c>
    </row>
    <row r="31" spans="1:14" ht="39" x14ac:dyDescent="0.25">
      <c r="A31" s="123">
        <v>20</v>
      </c>
      <c r="B31" s="101" t="s">
        <v>317</v>
      </c>
      <c r="C31" s="98" t="s">
        <v>363</v>
      </c>
      <c r="D31" s="99" t="s">
        <v>362</v>
      </c>
      <c r="E31" s="100" t="s">
        <v>361</v>
      </c>
      <c r="F31" s="100" t="s">
        <v>361</v>
      </c>
      <c r="G31" s="100" t="s">
        <v>361</v>
      </c>
      <c r="H31" s="100" t="s">
        <v>361</v>
      </c>
      <c r="I31" s="100" t="s">
        <v>361</v>
      </c>
      <c r="J31" s="100" t="s">
        <v>361</v>
      </c>
      <c r="K31" s="100" t="s">
        <v>361</v>
      </c>
      <c r="L31" s="100" t="s">
        <v>361</v>
      </c>
      <c r="M31" s="100" t="s">
        <v>361</v>
      </c>
      <c r="N31" s="100" t="s">
        <v>361</v>
      </c>
    </row>
    <row r="32" spans="1:14" ht="39" x14ac:dyDescent="0.25">
      <c r="A32" s="123">
        <v>21</v>
      </c>
      <c r="B32" s="101" t="s">
        <v>318</v>
      </c>
      <c r="C32" s="98" t="s">
        <v>361</v>
      </c>
      <c r="D32" s="69" t="s">
        <v>364</v>
      </c>
      <c r="E32" s="100" t="s">
        <v>363</v>
      </c>
      <c r="F32" s="100" t="s">
        <v>361</v>
      </c>
      <c r="G32" s="100" t="s">
        <v>361</v>
      </c>
      <c r="H32" s="100" t="s">
        <v>361</v>
      </c>
      <c r="I32" s="69" t="s">
        <v>368</v>
      </c>
      <c r="J32" s="69" t="s">
        <v>368</v>
      </c>
      <c r="K32" s="69" t="s">
        <v>368</v>
      </c>
      <c r="L32" s="69" t="s">
        <v>368</v>
      </c>
      <c r="M32" s="69" t="s">
        <v>368</v>
      </c>
      <c r="N32" s="69" t="s">
        <v>368</v>
      </c>
    </row>
    <row r="33" spans="1:14" ht="51.75" x14ac:dyDescent="0.25">
      <c r="A33" s="123">
        <v>22</v>
      </c>
      <c r="B33" s="101" t="s">
        <v>319</v>
      </c>
      <c r="C33" s="98" t="s">
        <v>361</v>
      </c>
      <c r="D33" s="69" t="s">
        <v>364</v>
      </c>
      <c r="E33" s="69" t="s">
        <v>365</v>
      </c>
      <c r="F33" s="69" t="s">
        <v>365</v>
      </c>
      <c r="G33" s="69" t="s">
        <v>365</v>
      </c>
      <c r="H33" s="69" t="s">
        <v>365</v>
      </c>
      <c r="I33" s="69" t="s">
        <v>365</v>
      </c>
      <c r="J33" s="69" t="s">
        <v>365</v>
      </c>
      <c r="K33" s="69" t="s">
        <v>365</v>
      </c>
      <c r="L33" s="69" t="s">
        <v>365</v>
      </c>
      <c r="M33" s="69" t="s">
        <v>365</v>
      </c>
      <c r="N33" s="69" t="s">
        <v>365</v>
      </c>
    </row>
    <row r="34" spans="1:14" ht="51.75" x14ac:dyDescent="0.25">
      <c r="A34" s="123">
        <v>23</v>
      </c>
      <c r="B34" s="101" t="s">
        <v>320</v>
      </c>
      <c r="C34" s="98" t="s">
        <v>361</v>
      </c>
      <c r="D34" s="69" t="s">
        <v>364</v>
      </c>
      <c r="E34" s="69" t="s">
        <v>372</v>
      </c>
      <c r="F34" s="69" t="s">
        <v>365</v>
      </c>
      <c r="G34" s="69" t="s">
        <v>369</v>
      </c>
      <c r="H34" s="69" t="s">
        <v>372</v>
      </c>
      <c r="I34" s="69" t="s">
        <v>365</v>
      </c>
      <c r="J34" s="69" t="s">
        <v>369</v>
      </c>
      <c r="K34" s="69" t="s">
        <v>372</v>
      </c>
      <c r="L34" s="69" t="s">
        <v>365</v>
      </c>
      <c r="M34" s="69" t="s">
        <v>369</v>
      </c>
      <c r="N34" s="69" t="s">
        <v>369</v>
      </c>
    </row>
    <row r="35" spans="1:14" ht="51.75" x14ac:dyDescent="0.25">
      <c r="A35" s="123">
        <v>24</v>
      </c>
      <c r="B35" s="101" t="s">
        <v>321</v>
      </c>
      <c r="C35" s="98" t="s">
        <v>361</v>
      </c>
      <c r="D35" s="69" t="s">
        <v>364</v>
      </c>
      <c r="E35" s="69" t="s">
        <v>365</v>
      </c>
      <c r="F35" s="69" t="s">
        <v>365</v>
      </c>
      <c r="G35" s="69" t="s">
        <v>369</v>
      </c>
      <c r="H35" s="69" t="s">
        <v>365</v>
      </c>
      <c r="I35" s="69" t="s">
        <v>365</v>
      </c>
      <c r="J35" s="69" t="s">
        <v>365</v>
      </c>
      <c r="K35" s="69" t="s">
        <v>365</v>
      </c>
      <c r="L35" s="69" t="s">
        <v>365</v>
      </c>
      <c r="M35" s="69" t="s">
        <v>365</v>
      </c>
      <c r="N35" s="69" t="s">
        <v>365</v>
      </c>
    </row>
    <row r="36" spans="1:14" ht="39" x14ac:dyDescent="0.25">
      <c r="A36" s="123">
        <v>25</v>
      </c>
      <c r="B36" s="101" t="s">
        <v>322</v>
      </c>
      <c r="C36" s="98" t="s">
        <v>361</v>
      </c>
      <c r="D36" s="69" t="s">
        <v>549</v>
      </c>
      <c r="E36" s="69" t="s">
        <v>368</v>
      </c>
      <c r="F36" s="69" t="s">
        <v>368</v>
      </c>
      <c r="G36" s="69" t="s">
        <v>368</v>
      </c>
      <c r="H36" s="69" t="s">
        <v>368</v>
      </c>
      <c r="I36" s="69" t="s">
        <v>368</v>
      </c>
      <c r="J36" s="69" t="s">
        <v>368</v>
      </c>
      <c r="K36" s="69" t="s">
        <v>368</v>
      </c>
      <c r="L36" s="69" t="s">
        <v>368</v>
      </c>
      <c r="M36" s="69" t="s">
        <v>368</v>
      </c>
      <c r="N36" s="69" t="s">
        <v>368</v>
      </c>
    </row>
    <row r="37" spans="1:14" ht="51.75" x14ac:dyDescent="0.25">
      <c r="A37" s="123">
        <v>26</v>
      </c>
      <c r="B37" s="101" t="s">
        <v>323</v>
      </c>
      <c r="C37" s="98" t="s">
        <v>361</v>
      </c>
      <c r="D37" s="69" t="s">
        <v>364</v>
      </c>
      <c r="E37" s="100" t="s">
        <v>361</v>
      </c>
      <c r="F37" s="100" t="s">
        <v>361</v>
      </c>
      <c r="G37" s="100" t="s">
        <v>361</v>
      </c>
      <c r="H37" s="100" t="s">
        <v>361</v>
      </c>
      <c r="I37" s="100" t="s">
        <v>361</v>
      </c>
      <c r="J37" s="100" t="s">
        <v>361</v>
      </c>
      <c r="K37" s="69" t="s">
        <v>365</v>
      </c>
      <c r="L37" s="69" t="s">
        <v>365</v>
      </c>
      <c r="M37" s="69" t="s">
        <v>369</v>
      </c>
      <c r="N37" s="69" t="s">
        <v>369</v>
      </c>
    </row>
    <row r="38" spans="1:14" ht="39" x14ac:dyDescent="0.25">
      <c r="A38" s="123">
        <v>27</v>
      </c>
      <c r="B38" s="101" t="s">
        <v>324</v>
      </c>
      <c r="C38" s="98" t="s">
        <v>361</v>
      </c>
      <c r="D38" s="99" t="s">
        <v>362</v>
      </c>
      <c r="E38" s="100" t="s">
        <v>361</v>
      </c>
      <c r="F38" s="100" t="s">
        <v>361</v>
      </c>
      <c r="G38" s="100" t="s">
        <v>361</v>
      </c>
      <c r="H38" s="100" t="s">
        <v>361</v>
      </c>
      <c r="I38" s="100" t="s">
        <v>361</v>
      </c>
      <c r="J38" s="100" t="s">
        <v>361</v>
      </c>
      <c r="K38" s="100" t="s">
        <v>361</v>
      </c>
      <c r="L38" s="100" t="s">
        <v>361</v>
      </c>
      <c r="M38" s="100" t="s">
        <v>361</v>
      </c>
      <c r="N38" s="100" t="s">
        <v>361</v>
      </c>
    </row>
    <row r="39" spans="1:14" ht="51.75" x14ac:dyDescent="0.25">
      <c r="A39" s="123">
        <v>28</v>
      </c>
      <c r="B39" s="101" t="s">
        <v>325</v>
      </c>
      <c r="C39" s="98" t="s">
        <v>361</v>
      </c>
      <c r="D39" s="69" t="s">
        <v>364</v>
      </c>
      <c r="E39" s="69" t="s">
        <v>365</v>
      </c>
      <c r="F39" s="69" t="s">
        <v>365</v>
      </c>
      <c r="G39" s="69" t="s">
        <v>365</v>
      </c>
      <c r="H39" s="69" t="s">
        <v>365</v>
      </c>
      <c r="I39" s="69" t="s">
        <v>365</v>
      </c>
      <c r="J39" s="69" t="s">
        <v>365</v>
      </c>
      <c r="K39" s="69" t="s">
        <v>365</v>
      </c>
      <c r="L39" s="69" t="s">
        <v>365</v>
      </c>
      <c r="M39" s="69" t="s">
        <v>365</v>
      </c>
      <c r="N39" s="69" t="s">
        <v>365</v>
      </c>
    </row>
    <row r="40" spans="1:14" ht="51.75" x14ac:dyDescent="0.25">
      <c r="A40" s="123">
        <v>29</v>
      </c>
      <c r="B40" s="101" t="s">
        <v>548</v>
      </c>
      <c r="C40" s="98" t="s">
        <v>361</v>
      </c>
      <c r="D40" s="69" t="s">
        <v>373</v>
      </c>
      <c r="E40" s="69" t="s">
        <v>369</v>
      </c>
      <c r="F40" s="69" t="s">
        <v>365</v>
      </c>
      <c r="G40" s="69" t="s">
        <v>365</v>
      </c>
      <c r="H40" s="69" t="s">
        <v>369</v>
      </c>
      <c r="I40" s="69" t="s">
        <v>365</v>
      </c>
      <c r="J40" s="69" t="s">
        <v>365</v>
      </c>
      <c r="K40" s="69" t="s">
        <v>369</v>
      </c>
      <c r="L40" s="69" t="s">
        <v>365</v>
      </c>
      <c r="M40" s="69" t="s">
        <v>365</v>
      </c>
      <c r="N40" s="69" t="s">
        <v>365</v>
      </c>
    </row>
    <row r="41" spans="1:14" ht="51.75" x14ac:dyDescent="0.25">
      <c r="A41" s="123">
        <v>30</v>
      </c>
      <c r="B41" s="101" t="s">
        <v>326</v>
      </c>
      <c r="C41" s="98" t="s">
        <v>361</v>
      </c>
      <c r="D41" s="69" t="s">
        <v>374</v>
      </c>
      <c r="E41" s="69" t="s">
        <v>369</v>
      </c>
      <c r="F41" s="69" t="s">
        <v>366</v>
      </c>
      <c r="G41" s="69" t="s">
        <v>365</v>
      </c>
      <c r="H41" s="69" t="s">
        <v>369</v>
      </c>
      <c r="I41" s="69" t="s">
        <v>366</v>
      </c>
      <c r="J41" s="69" t="s">
        <v>365</v>
      </c>
      <c r="K41" s="69" t="s">
        <v>369</v>
      </c>
      <c r="L41" s="69" t="s">
        <v>366</v>
      </c>
      <c r="M41" s="69" t="s">
        <v>365</v>
      </c>
      <c r="N41" s="69" t="s">
        <v>365</v>
      </c>
    </row>
    <row r="42" spans="1:14" ht="51.75" x14ac:dyDescent="0.25">
      <c r="A42" s="123">
        <v>31</v>
      </c>
      <c r="B42" s="101" t="s">
        <v>327</v>
      </c>
      <c r="C42" s="98" t="s">
        <v>361</v>
      </c>
      <c r="D42" s="69" t="s">
        <v>364</v>
      </c>
      <c r="E42" s="69" t="s">
        <v>369</v>
      </c>
      <c r="F42" s="69" t="s">
        <v>375</v>
      </c>
      <c r="G42" s="69" t="s">
        <v>365</v>
      </c>
      <c r="H42" s="69" t="s">
        <v>369</v>
      </c>
      <c r="I42" s="69" t="s">
        <v>375</v>
      </c>
      <c r="J42" s="69" t="s">
        <v>365</v>
      </c>
      <c r="K42" s="69" t="s">
        <v>369</v>
      </c>
      <c r="L42" s="69" t="s">
        <v>375</v>
      </c>
      <c r="M42" s="69" t="s">
        <v>365</v>
      </c>
      <c r="N42" s="69" t="s">
        <v>365</v>
      </c>
    </row>
    <row r="43" spans="1:14" ht="51.75" x14ac:dyDescent="0.25">
      <c r="A43" s="123">
        <v>32</v>
      </c>
      <c r="B43" s="101" t="s">
        <v>328</v>
      </c>
      <c r="C43" s="98" t="s">
        <v>361</v>
      </c>
      <c r="D43" s="69" t="s">
        <v>364</v>
      </c>
      <c r="E43" s="69" t="s">
        <v>365</v>
      </c>
      <c r="F43" s="69" t="s">
        <v>366</v>
      </c>
      <c r="G43" s="69" t="s">
        <v>365</v>
      </c>
      <c r="H43" s="69" t="s">
        <v>369</v>
      </c>
      <c r="I43" s="69" t="s">
        <v>375</v>
      </c>
      <c r="J43" s="69" t="s">
        <v>365</v>
      </c>
      <c r="K43" s="69" t="s">
        <v>369</v>
      </c>
      <c r="L43" s="69" t="s">
        <v>375</v>
      </c>
      <c r="M43" s="69" t="s">
        <v>365</v>
      </c>
      <c r="N43" s="69" t="s">
        <v>365</v>
      </c>
    </row>
    <row r="44" spans="1:14" ht="51.75" x14ac:dyDescent="0.25">
      <c r="A44" s="123">
        <v>33</v>
      </c>
      <c r="B44" s="101" t="s">
        <v>329</v>
      </c>
      <c r="C44" s="98" t="s">
        <v>361</v>
      </c>
      <c r="D44" s="69" t="s">
        <v>374</v>
      </c>
      <c r="E44" s="69" t="s">
        <v>365</v>
      </c>
      <c r="F44" s="69" t="s">
        <v>369</v>
      </c>
      <c r="G44" s="69" t="s">
        <v>365</v>
      </c>
      <c r="H44" s="69" t="s">
        <v>369</v>
      </c>
      <c r="I44" s="69" t="s">
        <v>375</v>
      </c>
      <c r="J44" s="69" t="s">
        <v>365</v>
      </c>
      <c r="K44" s="69" t="s">
        <v>369</v>
      </c>
      <c r="L44" s="69" t="s">
        <v>375</v>
      </c>
      <c r="M44" s="69" t="s">
        <v>365</v>
      </c>
      <c r="N44" s="69" t="s">
        <v>365</v>
      </c>
    </row>
    <row r="45" spans="1:14" ht="39" x14ac:dyDescent="0.25">
      <c r="A45" s="123">
        <v>34</v>
      </c>
      <c r="B45" s="101" t="s">
        <v>330</v>
      </c>
      <c r="C45" s="98" t="s">
        <v>361</v>
      </c>
      <c r="D45" s="69" t="s">
        <v>374</v>
      </c>
      <c r="E45" s="100" t="s">
        <v>361</v>
      </c>
      <c r="F45" s="100" t="s">
        <v>361</v>
      </c>
      <c r="G45" s="100" t="s">
        <v>361</v>
      </c>
      <c r="H45" s="100" t="s">
        <v>361</v>
      </c>
      <c r="I45" s="100" t="s">
        <v>361</v>
      </c>
      <c r="J45" s="100" t="s">
        <v>361</v>
      </c>
      <c r="K45" s="100" t="s">
        <v>361</v>
      </c>
      <c r="L45" s="69" t="s">
        <v>366</v>
      </c>
      <c r="M45" s="69" t="s">
        <v>366</v>
      </c>
      <c r="N45" s="69" t="s">
        <v>366</v>
      </c>
    </row>
    <row r="46" spans="1:14" ht="51.75" x14ac:dyDescent="0.25">
      <c r="A46" s="123">
        <v>35</v>
      </c>
      <c r="B46" s="101" t="s">
        <v>331</v>
      </c>
      <c r="C46" s="98" t="s">
        <v>361</v>
      </c>
      <c r="D46" s="69" t="s">
        <v>364</v>
      </c>
      <c r="E46" s="69" t="s">
        <v>376</v>
      </c>
      <c r="F46" s="69" t="s">
        <v>376</v>
      </c>
      <c r="G46" s="69" t="s">
        <v>376</v>
      </c>
      <c r="H46" s="69" t="s">
        <v>376</v>
      </c>
      <c r="I46" s="69" t="s">
        <v>376</v>
      </c>
      <c r="J46" s="69" t="s">
        <v>376</v>
      </c>
      <c r="K46" s="69" t="s">
        <v>376</v>
      </c>
      <c r="L46" s="69" t="s">
        <v>376</v>
      </c>
      <c r="M46" s="69" t="s">
        <v>376</v>
      </c>
      <c r="N46" s="69" t="s">
        <v>376</v>
      </c>
    </row>
    <row r="47" spans="1:14" ht="39" x14ac:dyDescent="0.25">
      <c r="A47" s="123">
        <v>36</v>
      </c>
      <c r="B47" s="101" t="s">
        <v>332</v>
      </c>
      <c r="C47" s="98" t="s">
        <v>361</v>
      </c>
      <c r="D47" s="99" t="s">
        <v>362</v>
      </c>
      <c r="E47" s="100" t="s">
        <v>361</v>
      </c>
      <c r="F47" s="100" t="s">
        <v>361</v>
      </c>
      <c r="G47" s="100" t="s">
        <v>361</v>
      </c>
      <c r="H47" s="100" t="s">
        <v>361</v>
      </c>
      <c r="I47" s="100" t="s">
        <v>361</v>
      </c>
      <c r="J47" s="100" t="s">
        <v>361</v>
      </c>
      <c r="K47" s="100" t="s">
        <v>361</v>
      </c>
      <c r="L47" s="100" t="s">
        <v>361</v>
      </c>
      <c r="M47" s="100" t="s">
        <v>361</v>
      </c>
      <c r="N47" s="100" t="s">
        <v>361</v>
      </c>
    </row>
    <row r="48" spans="1:14" ht="51.75" x14ac:dyDescent="0.25">
      <c r="A48" s="123">
        <v>37</v>
      </c>
      <c r="B48" s="101" t="s">
        <v>333</v>
      </c>
      <c r="C48" s="98" t="s">
        <v>361</v>
      </c>
      <c r="D48" s="69" t="s">
        <v>364</v>
      </c>
      <c r="E48" s="69" t="s">
        <v>365</v>
      </c>
      <c r="F48" s="69" t="s">
        <v>369</v>
      </c>
      <c r="G48" s="69" t="s">
        <v>372</v>
      </c>
      <c r="H48" s="69" t="s">
        <v>365</v>
      </c>
      <c r="I48" s="69" t="s">
        <v>369</v>
      </c>
      <c r="J48" s="69" t="s">
        <v>372</v>
      </c>
      <c r="K48" s="69" t="s">
        <v>365</v>
      </c>
      <c r="L48" s="69" t="s">
        <v>369</v>
      </c>
      <c r="M48" s="69" t="s">
        <v>372</v>
      </c>
      <c r="N48" s="69" t="s">
        <v>372</v>
      </c>
    </row>
    <row r="49" spans="1:14" ht="51.75" x14ac:dyDescent="0.25">
      <c r="A49" s="123">
        <v>38</v>
      </c>
      <c r="B49" s="101" t="s">
        <v>334</v>
      </c>
      <c r="C49" s="98" t="s">
        <v>361</v>
      </c>
      <c r="D49" s="69" t="s">
        <v>364</v>
      </c>
      <c r="E49" s="100" t="s">
        <v>361</v>
      </c>
      <c r="F49" s="100" t="s">
        <v>361</v>
      </c>
      <c r="G49" s="100" t="s">
        <v>361</v>
      </c>
      <c r="H49" s="100" t="s">
        <v>361</v>
      </c>
      <c r="I49" s="69" t="s">
        <v>369</v>
      </c>
      <c r="J49" s="69" t="s">
        <v>372</v>
      </c>
      <c r="K49" s="69" t="s">
        <v>365</v>
      </c>
      <c r="L49" s="69" t="s">
        <v>369</v>
      </c>
      <c r="M49" s="69" t="s">
        <v>372</v>
      </c>
      <c r="N49" s="69" t="s">
        <v>372</v>
      </c>
    </row>
    <row r="50" spans="1:14" ht="51.75" x14ac:dyDescent="0.25">
      <c r="A50" s="123">
        <v>39</v>
      </c>
      <c r="B50" s="101" t="s">
        <v>335</v>
      </c>
      <c r="C50" s="98" t="s">
        <v>361</v>
      </c>
      <c r="D50" s="69" t="s">
        <v>374</v>
      </c>
      <c r="E50" s="69" t="s">
        <v>365</v>
      </c>
      <c r="F50" s="69" t="s">
        <v>369</v>
      </c>
      <c r="G50" s="69" t="s">
        <v>365</v>
      </c>
      <c r="H50" s="69" t="s">
        <v>365</v>
      </c>
      <c r="I50" s="69" t="s">
        <v>369</v>
      </c>
      <c r="J50" s="69" t="s">
        <v>365</v>
      </c>
      <c r="K50" s="69" t="s">
        <v>365</v>
      </c>
      <c r="L50" s="69" t="s">
        <v>369</v>
      </c>
      <c r="M50" s="69" t="s">
        <v>365</v>
      </c>
      <c r="N50" s="69" t="s">
        <v>365</v>
      </c>
    </row>
    <row r="51" spans="1:14" ht="39" x14ac:dyDescent="0.25">
      <c r="A51" s="123">
        <v>40</v>
      </c>
      <c r="B51" s="101" t="s">
        <v>336</v>
      </c>
      <c r="C51" s="98" t="s">
        <v>361</v>
      </c>
      <c r="D51" s="99" t="s">
        <v>362</v>
      </c>
      <c r="E51" s="99" t="s">
        <v>377</v>
      </c>
      <c r="F51" s="99" t="s">
        <v>377</v>
      </c>
      <c r="G51" s="99" t="s">
        <v>547</v>
      </c>
      <c r="H51" s="100" t="s">
        <v>361</v>
      </c>
      <c r="I51" s="100" t="s">
        <v>361</v>
      </c>
      <c r="J51" s="100" t="s">
        <v>361</v>
      </c>
      <c r="K51" s="100" t="s">
        <v>361</v>
      </c>
      <c r="L51" s="100" t="s">
        <v>361</v>
      </c>
      <c r="M51" s="100" t="s">
        <v>361</v>
      </c>
      <c r="N51" s="100" t="s">
        <v>361</v>
      </c>
    </row>
    <row r="52" spans="1:14" ht="51.75" x14ac:dyDescent="0.25">
      <c r="A52" s="123">
        <v>41</v>
      </c>
      <c r="B52" s="101" t="s">
        <v>337</v>
      </c>
      <c r="C52" s="98" t="s">
        <v>361</v>
      </c>
      <c r="D52" s="69" t="s">
        <v>374</v>
      </c>
      <c r="E52" s="99" t="s">
        <v>377</v>
      </c>
      <c r="F52" s="99" t="s">
        <v>377</v>
      </c>
      <c r="G52" s="99" t="s">
        <v>547</v>
      </c>
      <c r="H52" s="99" t="s">
        <v>547</v>
      </c>
      <c r="I52" s="99" t="s">
        <v>547</v>
      </c>
      <c r="J52" s="99" t="s">
        <v>547</v>
      </c>
      <c r="K52" s="69" t="s">
        <v>365</v>
      </c>
      <c r="L52" s="69" t="s">
        <v>369</v>
      </c>
      <c r="M52" s="69" t="s">
        <v>365</v>
      </c>
      <c r="N52" s="69" t="s">
        <v>365</v>
      </c>
    </row>
    <row r="53" spans="1:14" ht="39" x14ac:dyDescent="0.25">
      <c r="A53" s="123">
        <v>42</v>
      </c>
      <c r="B53" s="101" t="s">
        <v>488</v>
      </c>
      <c r="C53" s="98" t="s">
        <v>361</v>
      </c>
      <c r="D53" s="99" t="s">
        <v>362</v>
      </c>
      <c r="E53" s="99" t="s">
        <v>377</v>
      </c>
      <c r="F53" s="99" t="s">
        <v>377</v>
      </c>
      <c r="G53" s="99" t="s">
        <v>547</v>
      </c>
      <c r="H53" s="99" t="s">
        <v>377</v>
      </c>
      <c r="I53" s="99" t="s">
        <v>547</v>
      </c>
      <c r="J53" s="99" t="s">
        <v>377</v>
      </c>
      <c r="K53" s="99" t="s">
        <v>547</v>
      </c>
      <c r="L53" s="99" t="s">
        <v>547</v>
      </c>
      <c r="M53" s="100" t="s">
        <v>361</v>
      </c>
      <c r="N53" s="100" t="s">
        <v>361</v>
      </c>
    </row>
    <row r="54" spans="1:14" ht="51.75" x14ac:dyDescent="0.25">
      <c r="A54" s="123">
        <v>43</v>
      </c>
      <c r="B54" s="101" t="s">
        <v>475</v>
      </c>
      <c r="C54" s="98" t="s">
        <v>361</v>
      </c>
      <c r="D54" s="69" t="s">
        <v>374</v>
      </c>
      <c r="E54" s="99" t="s">
        <v>377</v>
      </c>
      <c r="F54" s="99" t="s">
        <v>377</v>
      </c>
      <c r="G54" s="99" t="s">
        <v>547</v>
      </c>
      <c r="H54" s="99" t="s">
        <v>377</v>
      </c>
      <c r="I54" s="99" t="s">
        <v>377</v>
      </c>
      <c r="J54" s="99" t="s">
        <v>547</v>
      </c>
      <c r="K54" s="99" t="s">
        <v>547</v>
      </c>
      <c r="L54" s="69" t="s">
        <v>365</v>
      </c>
      <c r="M54" s="69" t="s">
        <v>365</v>
      </c>
      <c r="N54" s="69" t="s">
        <v>365</v>
      </c>
    </row>
    <row r="55" spans="1:14" ht="39" x14ac:dyDescent="0.25">
      <c r="A55" s="123">
        <v>44</v>
      </c>
      <c r="B55" s="101" t="s">
        <v>476</v>
      </c>
      <c r="C55" s="98" t="s">
        <v>361</v>
      </c>
      <c r="D55" s="99" t="s">
        <v>362</v>
      </c>
      <c r="E55" s="99" t="s">
        <v>377</v>
      </c>
      <c r="F55" s="99" t="s">
        <v>377</v>
      </c>
      <c r="G55" s="99" t="s">
        <v>547</v>
      </c>
      <c r="H55" s="99" t="s">
        <v>377</v>
      </c>
      <c r="I55" s="99" t="s">
        <v>377</v>
      </c>
      <c r="J55" s="99" t="s">
        <v>547</v>
      </c>
      <c r="K55" s="99" t="s">
        <v>547</v>
      </c>
      <c r="L55" s="99" t="s">
        <v>547</v>
      </c>
      <c r="M55" s="100" t="s">
        <v>361</v>
      </c>
      <c r="N55" s="100" t="s">
        <v>361</v>
      </c>
    </row>
    <row r="56" spans="1:14" ht="39" x14ac:dyDescent="0.25">
      <c r="A56" s="123">
        <v>45</v>
      </c>
      <c r="B56" s="101" t="s">
        <v>477</v>
      </c>
      <c r="C56" s="147" t="s">
        <v>361</v>
      </c>
      <c r="D56" s="99" t="s">
        <v>362</v>
      </c>
      <c r="E56" s="99" t="s">
        <v>377</v>
      </c>
      <c r="F56" s="99" t="s">
        <v>377</v>
      </c>
      <c r="G56" s="99" t="s">
        <v>547</v>
      </c>
      <c r="H56" s="99" t="s">
        <v>377</v>
      </c>
      <c r="I56" s="99" t="s">
        <v>377</v>
      </c>
      <c r="J56" s="99" t="s">
        <v>377</v>
      </c>
      <c r="K56" s="99" t="s">
        <v>377</v>
      </c>
      <c r="L56" s="99" t="s">
        <v>377</v>
      </c>
      <c r="M56" s="100" t="s">
        <v>361</v>
      </c>
      <c r="N56" s="100" t="s">
        <v>361</v>
      </c>
    </row>
    <row r="57" spans="1:14" ht="39" x14ac:dyDescent="0.25">
      <c r="A57" s="123">
        <v>46</v>
      </c>
      <c r="B57" s="101" t="s">
        <v>550</v>
      </c>
      <c r="C57" s="147" t="s">
        <v>361</v>
      </c>
      <c r="D57" s="99" t="s">
        <v>362</v>
      </c>
      <c r="E57" s="99" t="s">
        <v>377</v>
      </c>
      <c r="F57" s="99" t="s">
        <v>377</v>
      </c>
      <c r="G57" s="99" t="s">
        <v>547</v>
      </c>
      <c r="H57" s="99" t="s">
        <v>377</v>
      </c>
      <c r="I57" s="99" t="s">
        <v>377</v>
      </c>
      <c r="J57" s="99" t="s">
        <v>377</v>
      </c>
      <c r="K57" s="99" t="s">
        <v>377</v>
      </c>
      <c r="L57" s="99" t="s">
        <v>377</v>
      </c>
      <c r="M57" s="100" t="s">
        <v>361</v>
      </c>
      <c r="N57" s="100" t="s">
        <v>361</v>
      </c>
    </row>
    <row r="58" spans="1:14" ht="39" x14ac:dyDescent="0.25">
      <c r="A58" s="123">
        <v>47</v>
      </c>
      <c r="B58" s="101" t="s">
        <v>551</v>
      </c>
      <c r="C58" s="147" t="s">
        <v>361</v>
      </c>
      <c r="D58" s="99" t="s">
        <v>362</v>
      </c>
      <c r="E58" s="99" t="s">
        <v>377</v>
      </c>
      <c r="F58" s="99" t="s">
        <v>377</v>
      </c>
      <c r="G58" s="99" t="s">
        <v>547</v>
      </c>
      <c r="H58" s="99" t="s">
        <v>377</v>
      </c>
      <c r="I58" s="99" t="s">
        <v>377</v>
      </c>
      <c r="J58" s="99" t="s">
        <v>377</v>
      </c>
      <c r="K58" s="99" t="s">
        <v>377</v>
      </c>
      <c r="L58" s="99" t="s">
        <v>377</v>
      </c>
      <c r="M58" s="100" t="s">
        <v>361</v>
      </c>
      <c r="N58" s="100" t="s">
        <v>361</v>
      </c>
    </row>
    <row r="59" spans="1:14" ht="39" x14ac:dyDescent="0.25">
      <c r="A59" s="123">
        <v>48</v>
      </c>
      <c r="B59" s="101" t="s">
        <v>552</v>
      </c>
      <c r="C59" s="147" t="s">
        <v>361</v>
      </c>
      <c r="D59" s="99" t="s">
        <v>362</v>
      </c>
      <c r="E59" s="99" t="s">
        <v>377</v>
      </c>
      <c r="F59" s="99" t="s">
        <v>377</v>
      </c>
      <c r="G59" s="99" t="s">
        <v>547</v>
      </c>
      <c r="H59" s="99" t="s">
        <v>377</v>
      </c>
      <c r="I59" s="99" t="s">
        <v>377</v>
      </c>
      <c r="J59" s="99" t="s">
        <v>377</v>
      </c>
      <c r="K59" s="99" t="s">
        <v>377</v>
      </c>
      <c r="L59" s="99" t="s">
        <v>377</v>
      </c>
      <c r="M59" s="100" t="s">
        <v>361</v>
      </c>
      <c r="N59" s="100" t="s">
        <v>361</v>
      </c>
    </row>
    <row r="60" spans="1:14" ht="39" x14ac:dyDescent="0.25">
      <c r="A60" s="70">
        <v>49</v>
      </c>
      <c r="B60" s="75" t="s">
        <v>539</v>
      </c>
      <c r="C60" s="98" t="s">
        <v>361</v>
      </c>
      <c r="D60" s="69" t="s">
        <v>374</v>
      </c>
      <c r="E60" s="99" t="s">
        <v>377</v>
      </c>
      <c r="F60" s="99" t="s">
        <v>377</v>
      </c>
      <c r="G60" s="99" t="s">
        <v>547</v>
      </c>
      <c r="H60" s="99" t="s">
        <v>377</v>
      </c>
      <c r="I60" s="99" t="s">
        <v>377</v>
      </c>
      <c r="J60" s="99" t="s">
        <v>377</v>
      </c>
      <c r="K60" s="100" t="s">
        <v>361</v>
      </c>
      <c r="L60" s="100" t="s">
        <v>361</v>
      </c>
      <c r="M60" s="100" t="s">
        <v>361</v>
      </c>
      <c r="N60" s="100" t="s">
        <v>361</v>
      </c>
    </row>
    <row r="61" spans="1:14" ht="39" x14ac:dyDescent="0.25">
      <c r="A61" s="70">
        <v>50</v>
      </c>
      <c r="B61" s="75" t="s">
        <v>553</v>
      </c>
      <c r="C61" s="98" t="s">
        <v>361</v>
      </c>
      <c r="D61" s="69" t="s">
        <v>374</v>
      </c>
      <c r="E61" s="99" t="s">
        <v>377</v>
      </c>
      <c r="F61" s="99" t="s">
        <v>377</v>
      </c>
      <c r="G61" s="99" t="s">
        <v>547</v>
      </c>
      <c r="H61" s="99" t="s">
        <v>377</v>
      </c>
      <c r="I61" s="99" t="s">
        <v>377</v>
      </c>
      <c r="J61" s="99" t="s">
        <v>377</v>
      </c>
      <c r="K61" s="99" t="s">
        <v>377</v>
      </c>
      <c r="L61" s="100" t="s">
        <v>361</v>
      </c>
      <c r="M61" s="100" t="s">
        <v>361</v>
      </c>
      <c r="N61" s="100" t="s">
        <v>361</v>
      </c>
    </row>
    <row r="62" spans="1:14" ht="39" x14ac:dyDescent="0.25">
      <c r="A62" s="70">
        <v>51</v>
      </c>
      <c r="B62" s="75" t="s">
        <v>554</v>
      </c>
      <c r="C62" s="98" t="s">
        <v>361</v>
      </c>
      <c r="D62" s="99" t="s">
        <v>362</v>
      </c>
      <c r="E62" s="99" t="s">
        <v>377</v>
      </c>
      <c r="F62" s="99" t="s">
        <v>377</v>
      </c>
      <c r="G62" s="99" t="s">
        <v>547</v>
      </c>
      <c r="H62" s="99" t="s">
        <v>377</v>
      </c>
      <c r="I62" s="99" t="s">
        <v>377</v>
      </c>
      <c r="J62" s="99" t="s">
        <v>377</v>
      </c>
      <c r="K62" s="100" t="s">
        <v>361</v>
      </c>
      <c r="L62" s="100" t="s">
        <v>361</v>
      </c>
      <c r="M62" s="100" t="s">
        <v>361</v>
      </c>
      <c r="N62" s="100" t="s">
        <v>361</v>
      </c>
    </row>
    <row r="63" spans="1:14" x14ac:dyDescent="0.25">
      <c r="A63" s="141"/>
      <c r="B63" s="94"/>
    </row>
    <row r="64" spans="1:14" x14ac:dyDescent="0.25">
      <c r="A64" s="141"/>
      <c r="B64" s="94"/>
    </row>
    <row r="65" spans="1:13" x14ac:dyDescent="0.25">
      <c r="B65" s="94"/>
      <c r="C65" s="94"/>
      <c r="D65" s="94"/>
      <c r="E65" s="94"/>
      <c r="F65" s="94"/>
    </row>
    <row r="66" spans="1:13" x14ac:dyDescent="0.25">
      <c r="A66" s="18" t="s">
        <v>378</v>
      </c>
      <c r="B66" s="18"/>
      <c r="C66" s="18"/>
    </row>
    <row r="67" spans="1:13" x14ac:dyDescent="0.25">
      <c r="A67" s="57" t="s">
        <v>357</v>
      </c>
      <c r="B67" s="57" t="s">
        <v>210</v>
      </c>
      <c r="C67" s="57" t="s">
        <v>211</v>
      </c>
      <c r="D67" s="57">
        <v>2015</v>
      </c>
      <c r="E67" s="57">
        <v>2016</v>
      </c>
      <c r="F67" s="57">
        <v>2017</v>
      </c>
      <c r="G67" s="57">
        <v>2018</v>
      </c>
      <c r="H67" s="57">
        <v>2019</v>
      </c>
      <c r="I67" s="57">
        <v>2020</v>
      </c>
      <c r="J67" s="57">
        <v>2021</v>
      </c>
      <c r="K67" s="57">
        <v>2022</v>
      </c>
      <c r="L67" s="57">
        <v>2023</v>
      </c>
      <c r="M67" s="57">
        <v>2024</v>
      </c>
    </row>
    <row r="68" spans="1:13" x14ac:dyDescent="0.25">
      <c r="A68" s="70">
        <v>1</v>
      </c>
      <c r="B68" s="75" t="s">
        <v>379</v>
      </c>
      <c r="C68" s="70">
        <v>4</v>
      </c>
      <c r="D68" s="70">
        <v>4</v>
      </c>
      <c r="E68" s="70">
        <v>4</v>
      </c>
      <c r="F68" s="70">
        <v>4</v>
      </c>
      <c r="G68" s="70">
        <v>4</v>
      </c>
      <c r="H68" s="70">
        <v>4</v>
      </c>
      <c r="I68" s="70">
        <v>4</v>
      </c>
      <c r="J68" s="70">
        <v>4</v>
      </c>
      <c r="K68" s="70">
        <v>4</v>
      </c>
      <c r="L68" s="70">
        <v>4</v>
      </c>
      <c r="M68" s="70">
        <v>4</v>
      </c>
    </row>
    <row r="69" spans="1:13" x14ac:dyDescent="0.25">
      <c r="A69" s="70">
        <v>2</v>
      </c>
      <c r="B69" s="136" t="s">
        <v>380</v>
      </c>
      <c r="C69" s="70">
        <v>6</v>
      </c>
      <c r="D69" s="70">
        <v>4</v>
      </c>
      <c r="E69" s="70">
        <v>4</v>
      </c>
      <c r="F69" s="70">
        <v>4</v>
      </c>
      <c r="G69" s="70">
        <v>30</v>
      </c>
      <c r="H69" s="25">
        <v>30</v>
      </c>
      <c r="I69" s="25">
        <v>30</v>
      </c>
      <c r="J69" s="25">
        <v>30</v>
      </c>
      <c r="K69" s="25">
        <v>30</v>
      </c>
      <c r="L69" s="25">
        <v>30</v>
      </c>
      <c r="M69" s="25">
        <v>30</v>
      </c>
    </row>
    <row r="70" spans="1:13" x14ac:dyDescent="0.25">
      <c r="A70" s="70">
        <v>3</v>
      </c>
      <c r="B70" s="75" t="s">
        <v>381</v>
      </c>
      <c r="C70" s="70">
        <v>1</v>
      </c>
      <c r="D70" s="70">
        <v>1</v>
      </c>
      <c r="E70" s="70">
        <v>1</v>
      </c>
      <c r="F70" s="70">
        <v>1</v>
      </c>
      <c r="G70" s="70">
        <v>1</v>
      </c>
      <c r="H70" s="70">
        <v>1</v>
      </c>
      <c r="I70" s="70">
        <v>1</v>
      </c>
      <c r="J70" s="70">
        <v>1</v>
      </c>
      <c r="K70" s="70">
        <v>1</v>
      </c>
      <c r="L70" s="70">
        <v>1</v>
      </c>
      <c r="M70" s="70">
        <v>1</v>
      </c>
    </row>
    <row r="71" spans="1:13" x14ac:dyDescent="0.25">
      <c r="A71" s="70">
        <v>4</v>
      </c>
      <c r="B71" s="101" t="s">
        <v>382</v>
      </c>
      <c r="C71" s="70">
        <v>1</v>
      </c>
      <c r="D71" s="70">
        <v>1</v>
      </c>
      <c r="E71" s="70">
        <v>1</v>
      </c>
      <c r="F71" s="70">
        <v>1</v>
      </c>
      <c r="G71" s="70">
        <v>1</v>
      </c>
      <c r="H71" s="70">
        <v>1</v>
      </c>
      <c r="I71" s="70">
        <v>1</v>
      </c>
      <c r="J71" s="70">
        <v>1</v>
      </c>
      <c r="K71" s="70">
        <v>1</v>
      </c>
      <c r="L71" s="70">
        <v>1</v>
      </c>
      <c r="M71" s="70">
        <v>1</v>
      </c>
    </row>
    <row r="72" spans="1:13" x14ac:dyDescent="0.25">
      <c r="A72" s="70">
        <v>5</v>
      </c>
      <c r="B72" s="75" t="s">
        <v>383</v>
      </c>
      <c r="C72" s="70">
        <v>1</v>
      </c>
      <c r="D72" s="70">
        <v>1</v>
      </c>
      <c r="E72" s="70">
        <v>1</v>
      </c>
      <c r="F72" s="70">
        <v>1</v>
      </c>
      <c r="G72" s="70">
        <v>1</v>
      </c>
      <c r="H72" s="70">
        <v>1</v>
      </c>
      <c r="I72" s="70">
        <v>1</v>
      </c>
      <c r="J72" s="70">
        <v>1</v>
      </c>
      <c r="K72" s="70">
        <v>1</v>
      </c>
      <c r="L72" s="70">
        <v>1</v>
      </c>
      <c r="M72" s="70">
        <v>1</v>
      </c>
    </row>
    <row r="73" spans="1:13" x14ac:dyDescent="0.25">
      <c r="A73" s="70">
        <v>6</v>
      </c>
      <c r="B73" s="75" t="s">
        <v>231</v>
      </c>
      <c r="C73" s="70">
        <v>1</v>
      </c>
      <c r="D73" s="70">
        <v>1</v>
      </c>
      <c r="E73" s="70">
        <v>1</v>
      </c>
      <c r="F73" s="70">
        <v>1</v>
      </c>
      <c r="G73" s="70">
        <v>1</v>
      </c>
      <c r="H73" s="70">
        <v>1</v>
      </c>
      <c r="I73" s="70">
        <v>1</v>
      </c>
      <c r="J73" s="70">
        <v>1</v>
      </c>
      <c r="K73" s="70">
        <v>1</v>
      </c>
      <c r="L73" s="70">
        <v>1</v>
      </c>
      <c r="M73" s="70">
        <v>1</v>
      </c>
    </row>
    <row r="74" spans="1:13" x14ac:dyDescent="0.25">
      <c r="A74" s="70">
        <v>7</v>
      </c>
      <c r="B74" s="75" t="s">
        <v>232</v>
      </c>
      <c r="C74" s="70">
        <v>1</v>
      </c>
      <c r="D74" s="70">
        <v>1</v>
      </c>
      <c r="E74" s="70">
        <v>1</v>
      </c>
      <c r="F74" s="70">
        <v>1</v>
      </c>
      <c r="G74" s="70">
        <v>1</v>
      </c>
      <c r="H74" s="70">
        <v>1</v>
      </c>
      <c r="I74" s="70">
        <v>1</v>
      </c>
      <c r="J74" s="70">
        <v>1</v>
      </c>
      <c r="K74" s="70">
        <v>1</v>
      </c>
      <c r="L74" s="70">
        <v>1</v>
      </c>
      <c r="M74" s="70">
        <v>1</v>
      </c>
    </row>
    <row r="75" spans="1:13" x14ac:dyDescent="0.25">
      <c r="A75" s="70">
        <v>8</v>
      </c>
      <c r="B75" s="75" t="s">
        <v>233</v>
      </c>
      <c r="C75" s="70">
        <v>1</v>
      </c>
      <c r="D75" s="70">
        <v>1</v>
      </c>
      <c r="E75" s="70">
        <v>1</v>
      </c>
      <c r="F75" s="70">
        <v>1</v>
      </c>
      <c r="G75" s="70">
        <v>1</v>
      </c>
      <c r="H75" s="70">
        <v>1</v>
      </c>
      <c r="I75" s="70">
        <v>1</v>
      </c>
      <c r="J75" s="70">
        <v>1</v>
      </c>
      <c r="K75" s="70">
        <v>1</v>
      </c>
      <c r="L75" s="70">
        <v>1</v>
      </c>
      <c r="M75" s="70">
        <v>1</v>
      </c>
    </row>
    <row r="76" spans="1:13" x14ac:dyDescent="0.25">
      <c r="A76" s="70">
        <v>9</v>
      </c>
      <c r="B76" s="75" t="s">
        <v>384</v>
      </c>
      <c r="C76" s="70">
        <v>1</v>
      </c>
      <c r="D76" s="70" t="s">
        <v>385</v>
      </c>
      <c r="E76" s="70" t="s">
        <v>385</v>
      </c>
      <c r="F76" s="70">
        <v>1</v>
      </c>
      <c r="G76" s="26">
        <v>1</v>
      </c>
      <c r="H76" s="70" t="s">
        <v>385</v>
      </c>
      <c r="I76" s="70" t="s">
        <v>385</v>
      </c>
      <c r="J76" s="70" t="s">
        <v>385</v>
      </c>
      <c r="K76" s="70" t="s">
        <v>385</v>
      </c>
      <c r="L76" s="70" t="s">
        <v>385</v>
      </c>
      <c r="M76" s="70" t="s">
        <v>385</v>
      </c>
    </row>
    <row r="77" spans="1:13" x14ac:dyDescent="0.25">
      <c r="A77" s="70">
        <v>10</v>
      </c>
      <c r="B77" s="75" t="s">
        <v>386</v>
      </c>
      <c r="C77" s="70">
        <v>8</v>
      </c>
      <c r="D77" s="70" t="s">
        <v>387</v>
      </c>
      <c r="E77" s="70" t="s">
        <v>385</v>
      </c>
      <c r="F77" s="70" t="s">
        <v>385</v>
      </c>
      <c r="G77" s="26">
        <v>4</v>
      </c>
      <c r="H77" s="26">
        <v>8</v>
      </c>
      <c r="I77" s="26"/>
      <c r="J77" s="26">
        <v>4</v>
      </c>
      <c r="K77" s="26">
        <v>4</v>
      </c>
      <c r="L77" s="26">
        <v>4</v>
      </c>
      <c r="M77" s="26">
        <v>4</v>
      </c>
    </row>
    <row r="78" spans="1:13" x14ac:dyDescent="0.25">
      <c r="A78" s="70">
        <v>11</v>
      </c>
      <c r="B78" s="75" t="s">
        <v>388</v>
      </c>
      <c r="C78" s="70">
        <v>1</v>
      </c>
      <c r="D78" s="70">
        <v>1</v>
      </c>
      <c r="E78" s="70">
        <v>1</v>
      </c>
      <c r="F78" s="70">
        <v>1</v>
      </c>
      <c r="G78" s="70">
        <v>1</v>
      </c>
      <c r="H78" s="70">
        <v>1</v>
      </c>
      <c r="I78" s="70">
        <v>1</v>
      </c>
      <c r="J78" s="70">
        <v>1</v>
      </c>
      <c r="K78" s="70">
        <v>1</v>
      </c>
      <c r="L78" s="70">
        <v>1</v>
      </c>
      <c r="M78" s="70">
        <v>1</v>
      </c>
    </row>
    <row r="79" spans="1:13" x14ac:dyDescent="0.25">
      <c r="A79" s="141"/>
      <c r="B79" s="102"/>
      <c r="C79" s="141"/>
      <c r="D79" s="141"/>
      <c r="E79" s="141"/>
      <c r="F79" s="141"/>
      <c r="G79" s="141"/>
      <c r="H79" s="141"/>
      <c r="I79" s="141"/>
      <c r="J79" s="141"/>
      <c r="K79" s="141"/>
      <c r="L79" s="141"/>
      <c r="M79" s="141"/>
    </row>
    <row r="80" spans="1:13" x14ac:dyDescent="0.25">
      <c r="A80" s="141"/>
      <c r="B80" s="102"/>
      <c r="C80" s="141"/>
      <c r="D80" s="141"/>
      <c r="E80" s="141"/>
      <c r="F80" s="141"/>
      <c r="G80" s="141"/>
      <c r="H80" s="141"/>
      <c r="I80" s="141"/>
      <c r="J80" s="141"/>
      <c r="K80" s="141"/>
      <c r="L80" s="141"/>
      <c r="M80" s="141"/>
    </row>
    <row r="81" spans="1:13" x14ac:dyDescent="0.25">
      <c r="A81" s="61"/>
      <c r="B81" s="102"/>
      <c r="C81" s="61"/>
      <c r="D81" s="61"/>
      <c r="E81" s="61"/>
      <c r="F81" s="61"/>
    </row>
    <row r="82" spans="1:13" x14ac:dyDescent="0.25">
      <c r="B82" s="133" t="s">
        <v>529</v>
      </c>
      <c r="C82" s="133"/>
    </row>
    <row r="83" spans="1:13" ht="30" x14ac:dyDescent="0.25">
      <c r="A83" s="57" t="s">
        <v>357</v>
      </c>
      <c r="B83" s="57" t="s">
        <v>210</v>
      </c>
      <c r="C83" s="57" t="s">
        <v>211</v>
      </c>
      <c r="D83" s="85" t="s">
        <v>542</v>
      </c>
    </row>
    <row r="84" spans="1:13" x14ac:dyDescent="0.25">
      <c r="A84" s="70">
        <v>1</v>
      </c>
      <c r="B84" s="101" t="s">
        <v>541</v>
      </c>
      <c r="C84" s="70">
        <v>4</v>
      </c>
      <c r="D84" s="70" t="s">
        <v>536</v>
      </c>
    </row>
    <row r="85" spans="1:13" ht="26.25" x14ac:dyDescent="0.25">
      <c r="A85" s="70">
        <v>2</v>
      </c>
      <c r="B85" s="69" t="s">
        <v>388</v>
      </c>
      <c r="C85" s="70">
        <v>1</v>
      </c>
      <c r="D85" s="70" t="s">
        <v>536</v>
      </c>
    </row>
    <row r="86" spans="1:13" x14ac:dyDescent="0.25">
      <c r="A86" s="70">
        <v>3</v>
      </c>
      <c r="B86" s="75" t="s">
        <v>379</v>
      </c>
      <c r="C86" s="70">
        <v>5</v>
      </c>
      <c r="D86" s="70" t="s">
        <v>536</v>
      </c>
    </row>
    <row r="87" spans="1:13" x14ac:dyDescent="0.25">
      <c r="A87" s="70">
        <v>4</v>
      </c>
      <c r="B87" s="75" t="s">
        <v>383</v>
      </c>
      <c r="C87" s="70">
        <v>1</v>
      </c>
      <c r="D87" s="70" t="s">
        <v>536</v>
      </c>
    </row>
    <row r="88" spans="1:13" x14ac:dyDescent="0.25">
      <c r="A88" s="70">
        <v>6</v>
      </c>
      <c r="B88" s="75" t="s">
        <v>545</v>
      </c>
      <c r="C88" s="70">
        <v>1</v>
      </c>
      <c r="D88" s="70" t="s">
        <v>536</v>
      </c>
    </row>
    <row r="89" spans="1:13" x14ac:dyDescent="0.25">
      <c r="A89" s="70">
        <v>7</v>
      </c>
      <c r="B89" s="75" t="s">
        <v>381</v>
      </c>
      <c r="C89" s="70">
        <v>1</v>
      </c>
      <c r="D89" s="70" t="s">
        <v>536</v>
      </c>
    </row>
    <row r="90" spans="1:13" x14ac:dyDescent="0.25">
      <c r="A90" s="70">
        <v>8</v>
      </c>
      <c r="B90" s="75" t="s">
        <v>546</v>
      </c>
      <c r="C90" s="70">
        <v>3</v>
      </c>
      <c r="D90" s="70" t="s">
        <v>536</v>
      </c>
    </row>
    <row r="95" spans="1:13" x14ac:dyDescent="0.25">
      <c r="A95" s="18" t="s">
        <v>389</v>
      </c>
      <c r="B95" s="18"/>
    </row>
    <row r="96" spans="1:13" x14ac:dyDescent="0.25">
      <c r="A96" s="57" t="s">
        <v>357</v>
      </c>
      <c r="B96" s="57" t="s">
        <v>210</v>
      </c>
      <c r="C96" s="57" t="s">
        <v>211</v>
      </c>
      <c r="D96" s="57">
        <v>2015</v>
      </c>
      <c r="E96" s="57">
        <v>2016</v>
      </c>
      <c r="F96" s="57">
        <v>2017</v>
      </c>
      <c r="G96" s="57">
        <v>2018</v>
      </c>
      <c r="H96" s="57">
        <v>2019</v>
      </c>
      <c r="I96" s="57">
        <v>2020</v>
      </c>
      <c r="J96" s="57">
        <v>2021</v>
      </c>
      <c r="K96" s="57">
        <v>2022</v>
      </c>
      <c r="L96" s="57">
        <v>2023</v>
      </c>
      <c r="M96" s="57">
        <v>2024</v>
      </c>
    </row>
    <row r="97" spans="1:13" x14ac:dyDescent="0.25">
      <c r="A97" s="70">
        <v>1</v>
      </c>
      <c r="B97" s="101" t="s">
        <v>212</v>
      </c>
      <c r="C97" s="70">
        <v>1</v>
      </c>
      <c r="D97" s="70" t="s">
        <v>385</v>
      </c>
      <c r="E97" s="70" t="s">
        <v>385</v>
      </c>
      <c r="F97" s="70" t="s">
        <v>385</v>
      </c>
      <c r="G97" s="26">
        <v>1</v>
      </c>
      <c r="H97" s="26">
        <v>1</v>
      </c>
      <c r="I97" s="26">
        <v>1</v>
      </c>
      <c r="J97" s="26">
        <v>1</v>
      </c>
      <c r="K97" s="26">
        <v>1</v>
      </c>
      <c r="L97" s="26">
        <v>1</v>
      </c>
      <c r="M97" s="26">
        <v>1</v>
      </c>
    </row>
    <row r="98" spans="1:13" x14ac:dyDescent="0.25">
      <c r="A98" s="70">
        <v>2</v>
      </c>
      <c r="B98" s="101" t="s">
        <v>213</v>
      </c>
      <c r="C98" s="70">
        <v>1</v>
      </c>
      <c r="D98" s="70" t="s">
        <v>385</v>
      </c>
      <c r="E98" s="70" t="s">
        <v>385</v>
      </c>
      <c r="F98" s="70" t="s">
        <v>385</v>
      </c>
      <c r="G98" s="26">
        <v>1</v>
      </c>
      <c r="H98" s="26">
        <v>1</v>
      </c>
      <c r="I98" s="26">
        <v>1</v>
      </c>
      <c r="J98" s="26">
        <v>1</v>
      </c>
      <c r="K98" s="26">
        <v>1</v>
      </c>
      <c r="L98" s="26">
        <v>1</v>
      </c>
      <c r="M98" s="26">
        <v>1</v>
      </c>
    </row>
    <row r="99" spans="1:13" x14ac:dyDescent="0.25">
      <c r="A99" s="70">
        <v>3</v>
      </c>
      <c r="B99" s="101" t="s">
        <v>237</v>
      </c>
      <c r="C99" s="70">
        <v>1</v>
      </c>
      <c r="D99" s="70" t="s">
        <v>385</v>
      </c>
      <c r="E99" s="70" t="s">
        <v>385</v>
      </c>
      <c r="F99" s="70" t="s">
        <v>385</v>
      </c>
      <c r="G99" s="26">
        <v>1</v>
      </c>
      <c r="H99" s="26">
        <v>1</v>
      </c>
      <c r="I99" s="26">
        <v>1</v>
      </c>
      <c r="J99" s="26">
        <v>1</v>
      </c>
      <c r="K99" s="26">
        <v>1</v>
      </c>
      <c r="L99" s="26">
        <v>1</v>
      </c>
      <c r="M99" s="26">
        <v>1</v>
      </c>
    </row>
    <row r="100" spans="1:13" x14ac:dyDescent="0.25">
      <c r="A100" s="70">
        <v>4</v>
      </c>
      <c r="B100" s="101" t="s">
        <v>220</v>
      </c>
      <c r="C100" s="70">
        <v>1</v>
      </c>
      <c r="D100" s="70" t="s">
        <v>385</v>
      </c>
      <c r="E100" s="70" t="s">
        <v>385</v>
      </c>
      <c r="F100" s="70" t="s">
        <v>385</v>
      </c>
      <c r="G100" s="26">
        <v>1</v>
      </c>
      <c r="H100" s="26">
        <v>1</v>
      </c>
      <c r="I100" s="26">
        <v>1</v>
      </c>
      <c r="J100" s="26">
        <v>1</v>
      </c>
      <c r="K100" s="26">
        <v>1</v>
      </c>
      <c r="L100" s="26">
        <v>1</v>
      </c>
      <c r="M100" s="26">
        <v>1</v>
      </c>
    </row>
    <row r="101" spans="1:13" s="94" customFormat="1" ht="12.75" x14ac:dyDescent="0.2">
      <c r="A101" s="94" t="s">
        <v>390</v>
      </c>
    </row>
    <row r="103" spans="1:13" x14ac:dyDescent="0.25">
      <c r="B103" s="133" t="s">
        <v>529</v>
      </c>
      <c r="C103" s="133"/>
    </row>
    <row r="104" spans="1:13" x14ac:dyDescent="0.25">
      <c r="A104" s="57" t="s">
        <v>357</v>
      </c>
      <c r="B104" s="57" t="s">
        <v>210</v>
      </c>
      <c r="C104" s="57" t="s">
        <v>211</v>
      </c>
    </row>
    <row r="105" spans="1:13" x14ac:dyDescent="0.25">
      <c r="A105" s="70">
        <v>1</v>
      </c>
      <c r="B105" s="101" t="s">
        <v>212</v>
      </c>
      <c r="C105" s="70">
        <v>1</v>
      </c>
    </row>
    <row r="106" spans="1:13" x14ac:dyDescent="0.25">
      <c r="A106" s="70">
        <v>2</v>
      </c>
      <c r="B106" s="101" t="s">
        <v>213</v>
      </c>
      <c r="C106" s="70">
        <v>1</v>
      </c>
    </row>
    <row r="107" spans="1:13" x14ac:dyDescent="0.25">
      <c r="A107" s="70">
        <v>3</v>
      </c>
      <c r="B107" s="101" t="s">
        <v>221</v>
      </c>
      <c r="C107" s="70">
        <v>1</v>
      </c>
    </row>
    <row r="108" spans="1:13" x14ac:dyDescent="0.25">
      <c r="A108" s="70">
        <v>4</v>
      </c>
      <c r="B108" s="101" t="s">
        <v>220</v>
      </c>
      <c r="C108" s="70">
        <v>1</v>
      </c>
    </row>
  </sheetData>
  <pageMargins left="0.51181102362204722" right="0.51181102362204722" top="0.78740157480314965" bottom="0.78740157480314965" header="0.31496062992125984" footer="0.31496062992125984"/>
  <pageSetup paperSize="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127"/>
  <sheetViews>
    <sheetView topLeftCell="A2" workbookViewId="0">
      <selection activeCell="C6" sqref="C6"/>
    </sheetView>
  </sheetViews>
  <sheetFormatPr defaultRowHeight="15" x14ac:dyDescent="0.25"/>
  <cols>
    <col min="1" max="1" width="5.5703125" customWidth="1"/>
    <col min="2" max="2" width="16.42578125" customWidth="1"/>
    <col min="3" max="3" width="14.85546875" customWidth="1"/>
    <col min="4" max="4" width="14.28515625" customWidth="1"/>
    <col min="5" max="5" width="13.85546875" customWidth="1"/>
    <col min="6" max="6" width="12.5703125" customWidth="1"/>
    <col min="7" max="8" width="14.42578125" customWidth="1"/>
    <col min="9" max="9" width="12.85546875" customWidth="1"/>
    <col min="10" max="10" width="14.42578125" customWidth="1"/>
    <col min="11" max="11" width="16.5703125" customWidth="1"/>
    <col min="12" max="12" width="14.85546875" customWidth="1"/>
    <col min="13" max="13" width="15.140625" customWidth="1"/>
    <col min="14" max="14" width="13.140625" customWidth="1"/>
    <col min="15" max="15" width="37.42578125" customWidth="1"/>
  </cols>
  <sheetData>
    <row r="1" spans="1:15" x14ac:dyDescent="0.25">
      <c r="C1" s="61"/>
    </row>
    <row r="2" spans="1:15" x14ac:dyDescent="0.25">
      <c r="C2" s="61" t="s">
        <v>198</v>
      </c>
    </row>
    <row r="3" spans="1:15" x14ac:dyDescent="0.25">
      <c r="C3" s="61" t="s">
        <v>199</v>
      </c>
    </row>
    <row r="4" spans="1:15" x14ac:dyDescent="0.25">
      <c r="C4" s="61" t="s">
        <v>38</v>
      </c>
    </row>
    <row r="5" spans="1:15" x14ac:dyDescent="0.25">
      <c r="C5" s="61"/>
    </row>
    <row r="6" spans="1:15" ht="18.75" x14ac:dyDescent="0.3">
      <c r="C6" s="95" t="s">
        <v>391</v>
      </c>
    </row>
    <row r="7" spans="1:15" ht="18.75" x14ac:dyDescent="0.3">
      <c r="C7" s="55"/>
      <c r="D7" s="95" t="s">
        <v>356</v>
      </c>
      <c r="E7" s="55"/>
    </row>
    <row r="9" spans="1:15" ht="15.75" x14ac:dyDescent="0.25">
      <c r="A9" s="88" t="s">
        <v>392</v>
      </c>
      <c r="B9" s="88"/>
      <c r="C9" s="63"/>
    </row>
    <row r="10" spans="1:15" x14ac:dyDescent="0.25">
      <c r="A10" s="133"/>
      <c r="B10" s="133"/>
      <c r="C10" s="133"/>
      <c r="D10" s="133"/>
      <c r="E10" s="133"/>
      <c r="F10" s="133"/>
      <c r="G10" s="133"/>
      <c r="H10" s="133"/>
      <c r="I10" s="133"/>
      <c r="J10" s="133"/>
      <c r="K10" s="133"/>
      <c r="L10" s="133"/>
      <c r="M10" s="133"/>
      <c r="N10" s="133"/>
      <c r="O10" s="133"/>
    </row>
    <row r="11" spans="1:15" x14ac:dyDescent="0.25">
      <c r="A11" s="133"/>
      <c r="B11" s="133" t="s">
        <v>497</v>
      </c>
      <c r="C11" s="133"/>
      <c r="D11" s="133"/>
      <c r="E11" s="133"/>
      <c r="F11" s="133"/>
      <c r="G11" s="133"/>
      <c r="H11" s="133"/>
      <c r="I11" s="133"/>
      <c r="J11" s="133"/>
      <c r="K11" s="133"/>
      <c r="L11" s="133"/>
      <c r="M11" s="133"/>
      <c r="N11" s="133"/>
      <c r="O11" s="133"/>
    </row>
    <row r="12" spans="1:15" x14ac:dyDescent="0.25">
      <c r="A12" s="133"/>
      <c r="B12" s="133"/>
      <c r="C12" s="133"/>
      <c r="D12" s="133"/>
      <c r="E12" s="133"/>
      <c r="F12" s="133"/>
      <c r="G12" s="133"/>
      <c r="H12" s="133"/>
      <c r="I12" s="133"/>
      <c r="J12" s="133"/>
      <c r="K12" s="133"/>
      <c r="L12" s="133"/>
      <c r="M12" s="133"/>
      <c r="N12" s="133"/>
      <c r="O12" s="133"/>
    </row>
    <row r="13" spans="1:15" x14ac:dyDescent="0.25">
      <c r="A13" s="18"/>
      <c r="B13" s="18"/>
      <c r="C13" s="18"/>
      <c r="D13" s="18"/>
      <c r="E13" s="18"/>
      <c r="F13" s="18"/>
      <c r="G13" s="18"/>
      <c r="H13" s="18"/>
      <c r="I13" s="18"/>
      <c r="J13" s="18"/>
      <c r="K13" s="18"/>
      <c r="L13" s="18"/>
      <c r="M13" s="18"/>
      <c r="N13" s="18"/>
      <c r="O13" s="18"/>
    </row>
    <row r="14" spans="1:15" x14ac:dyDescent="0.25">
      <c r="A14" s="104"/>
      <c r="B14" s="105"/>
      <c r="C14" s="105"/>
      <c r="D14" s="106" t="s">
        <v>393</v>
      </c>
      <c r="E14" s="107"/>
      <c r="F14" s="108"/>
      <c r="G14" s="107"/>
      <c r="H14" s="107"/>
      <c r="I14" s="107"/>
      <c r="J14" s="107"/>
      <c r="K14" s="107"/>
      <c r="L14" s="107"/>
      <c r="M14" s="107"/>
      <c r="N14" s="107"/>
      <c r="O14" s="108"/>
    </row>
    <row r="15" spans="1:15" ht="51.75" x14ac:dyDescent="0.25">
      <c r="A15" s="109" t="s">
        <v>357</v>
      </c>
      <c r="B15" s="109" t="s">
        <v>358</v>
      </c>
      <c r="C15" s="110" t="s">
        <v>359</v>
      </c>
      <c r="D15" s="109">
        <v>2015</v>
      </c>
      <c r="E15" s="109">
        <v>2016</v>
      </c>
      <c r="F15" s="109">
        <v>2017</v>
      </c>
      <c r="G15" s="109">
        <v>2018</v>
      </c>
      <c r="H15" s="109">
        <v>2019</v>
      </c>
      <c r="I15" s="109">
        <v>2020</v>
      </c>
      <c r="J15" s="109">
        <v>2021</v>
      </c>
      <c r="K15" s="109">
        <v>2022</v>
      </c>
      <c r="L15" s="109">
        <v>2023</v>
      </c>
      <c r="M15" s="109">
        <v>2024</v>
      </c>
      <c r="N15" s="110" t="s">
        <v>481</v>
      </c>
      <c r="O15" s="109" t="s">
        <v>394</v>
      </c>
    </row>
    <row r="16" spans="1:15" ht="77.25" x14ac:dyDescent="0.25">
      <c r="A16" s="70">
        <v>1</v>
      </c>
      <c r="B16" s="101" t="s">
        <v>298</v>
      </c>
      <c r="C16" s="100" t="s">
        <v>395</v>
      </c>
      <c r="D16" s="100" t="s">
        <v>396</v>
      </c>
      <c r="E16" s="100" t="s">
        <v>397</v>
      </c>
      <c r="F16" s="100" t="s">
        <v>398</v>
      </c>
      <c r="G16" s="100" t="s">
        <v>396</v>
      </c>
      <c r="H16" s="100" t="s">
        <v>397</v>
      </c>
      <c r="I16" s="100" t="s">
        <v>398</v>
      </c>
      <c r="J16" s="100" t="s">
        <v>398</v>
      </c>
      <c r="K16" s="100" t="s">
        <v>484</v>
      </c>
      <c r="L16" s="100" t="s">
        <v>484</v>
      </c>
      <c r="M16" s="100" t="s">
        <v>485</v>
      </c>
      <c r="N16" s="99" t="s">
        <v>182</v>
      </c>
      <c r="O16" s="69" t="s">
        <v>496</v>
      </c>
    </row>
    <row r="17" spans="1:15" ht="77.25" x14ac:dyDescent="0.25">
      <c r="A17" s="70">
        <v>2</v>
      </c>
      <c r="B17" s="101" t="s">
        <v>299</v>
      </c>
      <c r="C17" s="100" t="s">
        <v>399</v>
      </c>
      <c r="D17" s="100" t="s">
        <v>400</v>
      </c>
      <c r="E17" s="100" t="s">
        <v>398</v>
      </c>
      <c r="F17" s="100" t="s">
        <v>397</v>
      </c>
      <c r="G17" s="100" t="s">
        <v>396</v>
      </c>
      <c r="H17" s="100" t="s">
        <v>397</v>
      </c>
      <c r="I17" s="100" t="s">
        <v>398</v>
      </c>
      <c r="J17" s="100" t="s">
        <v>398</v>
      </c>
      <c r="K17" s="100" t="s">
        <v>397</v>
      </c>
      <c r="L17" s="100" t="s">
        <v>398</v>
      </c>
      <c r="M17" s="100" t="s">
        <v>398</v>
      </c>
      <c r="N17" s="99" t="s">
        <v>182</v>
      </c>
      <c r="O17" s="69" t="s">
        <v>496</v>
      </c>
    </row>
    <row r="18" spans="1:15" ht="77.25" x14ac:dyDescent="0.25">
      <c r="A18" s="70">
        <v>3</v>
      </c>
      <c r="B18" s="101" t="s">
        <v>300</v>
      </c>
      <c r="C18" s="100" t="s">
        <v>399</v>
      </c>
      <c r="D18" s="69" t="s">
        <v>401</v>
      </c>
      <c r="E18" s="69" t="s">
        <v>401</v>
      </c>
      <c r="F18" s="69" t="s">
        <v>401</v>
      </c>
      <c r="G18" s="100" t="s">
        <v>396</v>
      </c>
      <c r="H18" s="100" t="s">
        <v>397</v>
      </c>
      <c r="I18" s="100" t="s">
        <v>398</v>
      </c>
      <c r="J18" s="100" t="s">
        <v>484</v>
      </c>
      <c r="K18" s="100" t="s">
        <v>484</v>
      </c>
      <c r="L18" s="100" t="s">
        <v>484</v>
      </c>
      <c r="M18" s="100" t="s">
        <v>484</v>
      </c>
      <c r="N18" s="99" t="s">
        <v>182</v>
      </c>
      <c r="O18" s="69" t="s">
        <v>496</v>
      </c>
    </row>
    <row r="19" spans="1:15" ht="77.25" x14ac:dyDescent="0.25">
      <c r="A19" s="70">
        <v>4</v>
      </c>
      <c r="B19" s="101" t="s">
        <v>301</v>
      </c>
      <c r="C19" s="100" t="s">
        <v>402</v>
      </c>
      <c r="D19" s="69" t="s">
        <v>401</v>
      </c>
      <c r="E19" s="69" t="s">
        <v>401</v>
      </c>
      <c r="F19" s="69" t="s">
        <v>401</v>
      </c>
      <c r="G19" s="100" t="s">
        <v>396</v>
      </c>
      <c r="H19" s="100" t="s">
        <v>397</v>
      </c>
      <c r="I19" s="100" t="s">
        <v>398</v>
      </c>
      <c r="J19" s="100" t="s">
        <v>398</v>
      </c>
      <c r="K19" s="100" t="s">
        <v>398</v>
      </c>
      <c r="L19" s="100" t="s">
        <v>398</v>
      </c>
      <c r="M19" s="100" t="s">
        <v>398</v>
      </c>
      <c r="N19" s="99" t="s">
        <v>182</v>
      </c>
      <c r="O19" s="69" t="s">
        <v>496</v>
      </c>
    </row>
    <row r="20" spans="1:15" ht="77.25" x14ac:dyDescent="0.25">
      <c r="A20" s="70">
        <v>5</v>
      </c>
      <c r="B20" s="101" t="s">
        <v>302</v>
      </c>
      <c r="C20" s="100" t="s">
        <v>402</v>
      </c>
      <c r="D20" s="69" t="s">
        <v>401</v>
      </c>
      <c r="E20" s="69" t="s">
        <v>401</v>
      </c>
      <c r="F20" s="69" t="s">
        <v>401</v>
      </c>
      <c r="G20" s="100" t="s">
        <v>396</v>
      </c>
      <c r="H20" s="100" t="s">
        <v>397</v>
      </c>
      <c r="I20" s="100" t="s">
        <v>398</v>
      </c>
      <c r="J20" s="100" t="s">
        <v>398</v>
      </c>
      <c r="K20" s="100" t="s">
        <v>398</v>
      </c>
      <c r="L20" s="100" t="s">
        <v>398</v>
      </c>
      <c r="M20" s="100" t="s">
        <v>398</v>
      </c>
      <c r="N20" s="99" t="s">
        <v>182</v>
      </c>
      <c r="O20" s="69" t="s">
        <v>496</v>
      </c>
    </row>
    <row r="21" spans="1:15" ht="77.25" x14ac:dyDescent="0.25">
      <c r="A21" s="70">
        <v>6</v>
      </c>
      <c r="B21" s="101" t="s">
        <v>303</v>
      </c>
      <c r="C21" s="100" t="s">
        <v>494</v>
      </c>
      <c r="D21" s="69" t="s">
        <v>401</v>
      </c>
      <c r="E21" s="69" t="s">
        <v>401</v>
      </c>
      <c r="F21" s="69" t="s">
        <v>401</v>
      </c>
      <c r="G21" s="100" t="s">
        <v>484</v>
      </c>
      <c r="H21" s="100" t="s">
        <v>484</v>
      </c>
      <c r="I21" s="100" t="s">
        <v>484</v>
      </c>
      <c r="J21" s="100" t="s">
        <v>484</v>
      </c>
      <c r="K21" s="100" t="s">
        <v>484</v>
      </c>
      <c r="L21" s="100" t="s">
        <v>484</v>
      </c>
      <c r="M21" s="100" t="s">
        <v>484</v>
      </c>
      <c r="N21" s="99" t="s">
        <v>182</v>
      </c>
      <c r="O21" s="69" t="s">
        <v>496</v>
      </c>
    </row>
    <row r="22" spans="1:15" ht="77.25" x14ac:dyDescent="0.25">
      <c r="A22" s="70">
        <v>7</v>
      </c>
      <c r="B22" s="101" t="s">
        <v>304</v>
      </c>
      <c r="C22" s="100" t="s">
        <v>395</v>
      </c>
      <c r="D22" s="69" t="s">
        <v>401</v>
      </c>
      <c r="E22" s="69" t="s">
        <v>401</v>
      </c>
      <c r="F22" s="69" t="s">
        <v>401</v>
      </c>
      <c r="G22" s="100" t="s">
        <v>398</v>
      </c>
      <c r="H22" s="100" t="s">
        <v>398</v>
      </c>
      <c r="I22" s="100" t="s">
        <v>398</v>
      </c>
      <c r="J22" s="100" t="s">
        <v>398</v>
      </c>
      <c r="K22" s="100" t="s">
        <v>398</v>
      </c>
      <c r="L22" s="100" t="s">
        <v>398</v>
      </c>
      <c r="M22" s="100" t="s">
        <v>398</v>
      </c>
      <c r="N22" s="99" t="s">
        <v>182</v>
      </c>
      <c r="O22" s="69" t="s">
        <v>496</v>
      </c>
    </row>
    <row r="23" spans="1:15" ht="77.25" x14ac:dyDescent="0.25">
      <c r="A23" s="70">
        <v>8</v>
      </c>
      <c r="B23" s="101" t="s">
        <v>305</v>
      </c>
      <c r="C23" s="100" t="s">
        <v>355</v>
      </c>
      <c r="D23" s="69" t="s">
        <v>401</v>
      </c>
      <c r="E23" s="69" t="s">
        <v>401</v>
      </c>
      <c r="F23" s="69" t="s">
        <v>401</v>
      </c>
      <c r="G23" s="100" t="s">
        <v>398</v>
      </c>
      <c r="H23" s="100" t="s">
        <v>398</v>
      </c>
      <c r="I23" s="100" t="s">
        <v>398</v>
      </c>
      <c r="J23" s="100" t="s">
        <v>398</v>
      </c>
      <c r="K23" s="100" t="s">
        <v>398</v>
      </c>
      <c r="L23" s="100" t="s">
        <v>398</v>
      </c>
      <c r="M23" s="100" t="s">
        <v>398</v>
      </c>
      <c r="N23" s="99" t="s">
        <v>182</v>
      </c>
      <c r="O23" s="69" t="s">
        <v>496</v>
      </c>
    </row>
    <row r="24" spans="1:15" ht="77.25" x14ac:dyDescent="0.25">
      <c r="A24" s="70">
        <v>9</v>
      </c>
      <c r="B24" s="101" t="s">
        <v>306</v>
      </c>
      <c r="C24" s="100" t="s">
        <v>402</v>
      </c>
      <c r="D24" s="69" t="s">
        <v>401</v>
      </c>
      <c r="E24" s="69" t="s">
        <v>401</v>
      </c>
      <c r="F24" s="69" t="s">
        <v>401</v>
      </c>
      <c r="G24" s="100" t="s">
        <v>398</v>
      </c>
      <c r="H24" s="100" t="s">
        <v>398</v>
      </c>
      <c r="I24" s="100" t="s">
        <v>398</v>
      </c>
      <c r="J24" s="100" t="s">
        <v>398</v>
      </c>
      <c r="K24" s="100" t="s">
        <v>398</v>
      </c>
      <c r="L24" s="100" t="s">
        <v>484</v>
      </c>
      <c r="M24" s="100" t="s">
        <v>484</v>
      </c>
      <c r="N24" s="99" t="s">
        <v>182</v>
      </c>
      <c r="O24" s="69" t="s">
        <v>496</v>
      </c>
    </row>
    <row r="25" spans="1:15" ht="77.25" x14ac:dyDescent="0.25">
      <c r="A25" s="70">
        <v>10</v>
      </c>
      <c r="B25" s="101" t="s">
        <v>307</v>
      </c>
      <c r="C25" s="100" t="s">
        <v>402</v>
      </c>
      <c r="D25" s="100" t="s">
        <v>403</v>
      </c>
      <c r="E25" s="100" t="s">
        <v>397</v>
      </c>
      <c r="F25" s="100" t="s">
        <v>397</v>
      </c>
      <c r="G25" s="100" t="s">
        <v>398</v>
      </c>
      <c r="H25" s="100" t="s">
        <v>398</v>
      </c>
      <c r="I25" s="100" t="s">
        <v>398</v>
      </c>
      <c r="J25" s="100" t="s">
        <v>398</v>
      </c>
      <c r="K25" s="100" t="s">
        <v>398</v>
      </c>
      <c r="L25" s="100" t="s">
        <v>398</v>
      </c>
      <c r="M25" s="100" t="s">
        <v>398</v>
      </c>
      <c r="N25" s="99" t="s">
        <v>182</v>
      </c>
      <c r="O25" s="69" t="s">
        <v>496</v>
      </c>
    </row>
    <row r="26" spans="1:15" ht="77.25" x14ac:dyDescent="0.25">
      <c r="A26" s="70">
        <v>11</v>
      </c>
      <c r="B26" s="101" t="s">
        <v>308</v>
      </c>
      <c r="C26" s="100" t="s">
        <v>404</v>
      </c>
      <c r="D26" s="100" t="s">
        <v>405</v>
      </c>
      <c r="E26" s="100" t="s">
        <v>397</v>
      </c>
      <c r="F26" s="100" t="s">
        <v>397</v>
      </c>
      <c r="G26" s="100" t="s">
        <v>398</v>
      </c>
      <c r="H26" s="100" t="s">
        <v>398</v>
      </c>
      <c r="I26" s="100" t="s">
        <v>398</v>
      </c>
      <c r="J26" s="100" t="s">
        <v>398</v>
      </c>
      <c r="K26" s="100" t="s">
        <v>398</v>
      </c>
      <c r="L26" s="100" t="s">
        <v>398</v>
      </c>
      <c r="M26" s="100" t="s">
        <v>398</v>
      </c>
      <c r="N26" s="99" t="s">
        <v>182</v>
      </c>
      <c r="O26" s="69" t="s">
        <v>496</v>
      </c>
    </row>
    <row r="27" spans="1:15" ht="77.25" x14ac:dyDescent="0.25">
      <c r="A27" s="70">
        <v>12</v>
      </c>
      <c r="B27" s="101" t="s">
        <v>309</v>
      </c>
      <c r="C27" s="100" t="s">
        <v>404</v>
      </c>
      <c r="D27" s="69" t="s">
        <v>401</v>
      </c>
      <c r="E27" s="69" t="s">
        <v>406</v>
      </c>
      <c r="F27" s="69" t="s">
        <v>401</v>
      </c>
      <c r="G27" s="100" t="s">
        <v>398</v>
      </c>
      <c r="H27" s="100" t="s">
        <v>398</v>
      </c>
      <c r="I27" s="100" t="s">
        <v>398</v>
      </c>
      <c r="J27" s="100" t="s">
        <v>398</v>
      </c>
      <c r="K27" s="100" t="s">
        <v>398</v>
      </c>
      <c r="L27" s="100" t="s">
        <v>484</v>
      </c>
      <c r="M27" s="100" t="s">
        <v>484</v>
      </c>
      <c r="N27" s="99" t="s">
        <v>182</v>
      </c>
      <c r="O27" s="69" t="s">
        <v>496</v>
      </c>
    </row>
    <row r="28" spans="1:15" ht="77.25" x14ac:dyDescent="0.25">
      <c r="A28" s="70">
        <v>13</v>
      </c>
      <c r="B28" s="101" t="s">
        <v>310</v>
      </c>
      <c r="C28" s="100" t="s">
        <v>395</v>
      </c>
      <c r="D28" s="69" t="s">
        <v>401</v>
      </c>
      <c r="E28" s="69" t="s">
        <v>401</v>
      </c>
      <c r="F28" s="69" t="s">
        <v>401</v>
      </c>
      <c r="G28" s="100" t="s">
        <v>398</v>
      </c>
      <c r="H28" s="100" t="s">
        <v>398</v>
      </c>
      <c r="I28" s="100" t="s">
        <v>398</v>
      </c>
      <c r="J28" s="100" t="s">
        <v>398</v>
      </c>
      <c r="K28" s="100" t="s">
        <v>398</v>
      </c>
      <c r="L28" s="100" t="s">
        <v>398</v>
      </c>
      <c r="M28" s="100" t="s">
        <v>398</v>
      </c>
      <c r="N28" s="99" t="s">
        <v>182</v>
      </c>
      <c r="O28" s="69" t="s">
        <v>496</v>
      </c>
    </row>
    <row r="29" spans="1:15" ht="77.25" x14ac:dyDescent="0.25">
      <c r="A29" s="70">
        <v>14</v>
      </c>
      <c r="B29" s="101" t="s">
        <v>311</v>
      </c>
      <c r="C29" s="100" t="s">
        <v>395</v>
      </c>
      <c r="D29" s="69" t="s">
        <v>401</v>
      </c>
      <c r="E29" s="69" t="s">
        <v>401</v>
      </c>
      <c r="F29" s="69" t="s">
        <v>401</v>
      </c>
      <c r="G29" s="100" t="s">
        <v>398</v>
      </c>
      <c r="H29" s="100" t="s">
        <v>398</v>
      </c>
      <c r="I29" s="100" t="s">
        <v>398</v>
      </c>
      <c r="J29" s="100" t="s">
        <v>398</v>
      </c>
      <c r="K29" s="100" t="s">
        <v>398</v>
      </c>
      <c r="L29" s="100" t="s">
        <v>398</v>
      </c>
      <c r="M29" s="100" t="s">
        <v>398</v>
      </c>
      <c r="N29" s="99" t="s">
        <v>182</v>
      </c>
      <c r="O29" s="69" t="s">
        <v>496</v>
      </c>
    </row>
    <row r="30" spans="1:15" ht="77.25" x14ac:dyDescent="0.25">
      <c r="A30" s="70">
        <v>15</v>
      </c>
      <c r="B30" s="139" t="s">
        <v>312</v>
      </c>
      <c r="C30" s="100" t="s">
        <v>407</v>
      </c>
      <c r="D30" s="100" t="s">
        <v>400</v>
      </c>
      <c r="E30" s="100" t="s">
        <v>408</v>
      </c>
      <c r="F30" s="100" t="s">
        <v>408</v>
      </c>
      <c r="G30" s="100" t="s">
        <v>398</v>
      </c>
      <c r="H30" s="100" t="s">
        <v>398</v>
      </c>
      <c r="I30" s="100" t="s">
        <v>398</v>
      </c>
      <c r="J30" s="100" t="s">
        <v>398</v>
      </c>
      <c r="K30" s="100" t="s">
        <v>398</v>
      </c>
      <c r="L30" s="100" t="s">
        <v>398</v>
      </c>
      <c r="M30" s="100" t="s">
        <v>398</v>
      </c>
      <c r="N30" s="99" t="s">
        <v>182</v>
      </c>
      <c r="O30" s="69" t="s">
        <v>496</v>
      </c>
    </row>
    <row r="31" spans="1:15" ht="77.25" x14ac:dyDescent="0.25">
      <c r="A31" s="70">
        <v>16</v>
      </c>
      <c r="B31" s="101" t="s">
        <v>313</v>
      </c>
      <c r="C31" s="100" t="s">
        <v>409</v>
      </c>
      <c r="D31" s="100" t="s">
        <v>405</v>
      </c>
      <c r="E31" s="100" t="s">
        <v>408</v>
      </c>
      <c r="F31" s="100" t="s">
        <v>397</v>
      </c>
      <c r="G31" s="100" t="s">
        <v>398</v>
      </c>
      <c r="H31" s="100" t="s">
        <v>398</v>
      </c>
      <c r="I31" s="100" t="s">
        <v>398</v>
      </c>
      <c r="J31" s="100" t="s">
        <v>398</v>
      </c>
      <c r="K31" s="100" t="s">
        <v>398</v>
      </c>
      <c r="L31" s="100" t="s">
        <v>398</v>
      </c>
      <c r="M31" s="100" t="s">
        <v>398</v>
      </c>
      <c r="N31" s="99" t="s">
        <v>182</v>
      </c>
      <c r="O31" s="69" t="s">
        <v>496</v>
      </c>
    </row>
    <row r="32" spans="1:15" ht="77.25" x14ac:dyDescent="0.25">
      <c r="A32" s="70">
        <v>17</v>
      </c>
      <c r="B32" s="101" t="s">
        <v>314</v>
      </c>
      <c r="C32" s="100" t="s">
        <v>399</v>
      </c>
      <c r="D32" s="100" t="s">
        <v>410</v>
      </c>
      <c r="E32" s="100" t="s">
        <v>397</v>
      </c>
      <c r="F32" s="100" t="s">
        <v>408</v>
      </c>
      <c r="G32" s="100" t="s">
        <v>484</v>
      </c>
      <c r="H32" s="100" t="s">
        <v>484</v>
      </c>
      <c r="I32" s="100" t="s">
        <v>484</v>
      </c>
      <c r="J32" s="100" t="s">
        <v>484</v>
      </c>
      <c r="K32" s="100" t="s">
        <v>484</v>
      </c>
      <c r="L32" s="100" t="s">
        <v>484</v>
      </c>
      <c r="M32" s="100" t="s">
        <v>484</v>
      </c>
      <c r="N32" s="99" t="s">
        <v>182</v>
      </c>
      <c r="O32" s="69" t="s">
        <v>496</v>
      </c>
    </row>
    <row r="33" spans="1:15" ht="77.25" x14ac:dyDescent="0.25">
      <c r="A33" s="70">
        <v>18</v>
      </c>
      <c r="B33" s="101" t="s">
        <v>315</v>
      </c>
      <c r="C33" s="100" t="s">
        <v>402</v>
      </c>
      <c r="D33" s="100" t="s">
        <v>411</v>
      </c>
      <c r="E33" s="100" t="s">
        <v>397</v>
      </c>
      <c r="F33" s="100" t="s">
        <v>408</v>
      </c>
      <c r="G33" s="100" t="s">
        <v>398</v>
      </c>
      <c r="H33" s="100" t="s">
        <v>398</v>
      </c>
      <c r="I33" s="100" t="s">
        <v>398</v>
      </c>
      <c r="J33" s="100" t="s">
        <v>398</v>
      </c>
      <c r="K33" s="100" t="s">
        <v>398</v>
      </c>
      <c r="L33" s="100" t="s">
        <v>398</v>
      </c>
      <c r="M33" s="100" t="s">
        <v>398</v>
      </c>
      <c r="N33" s="99" t="s">
        <v>182</v>
      </c>
      <c r="O33" s="69" t="s">
        <v>496</v>
      </c>
    </row>
    <row r="34" spans="1:15" ht="77.25" x14ac:dyDescent="0.25">
      <c r="A34" s="70">
        <v>19</v>
      </c>
      <c r="B34" s="103" t="s">
        <v>316</v>
      </c>
      <c r="C34" s="100" t="s">
        <v>407</v>
      </c>
      <c r="D34" s="100" t="s">
        <v>410</v>
      </c>
      <c r="E34" s="100" t="s">
        <v>408</v>
      </c>
      <c r="F34" s="100" t="s">
        <v>397</v>
      </c>
      <c r="G34" s="100" t="s">
        <v>484</v>
      </c>
      <c r="H34" s="100" t="s">
        <v>484</v>
      </c>
      <c r="I34" s="100" t="s">
        <v>484</v>
      </c>
      <c r="J34" s="100" t="s">
        <v>484</v>
      </c>
      <c r="K34" s="100" t="s">
        <v>484</v>
      </c>
      <c r="L34" s="100" t="s">
        <v>484</v>
      </c>
      <c r="M34" s="100" t="s">
        <v>484</v>
      </c>
      <c r="N34" s="99" t="s">
        <v>182</v>
      </c>
      <c r="O34" s="69" t="s">
        <v>496</v>
      </c>
    </row>
    <row r="35" spans="1:15" ht="77.25" x14ac:dyDescent="0.25">
      <c r="A35" s="70">
        <v>20</v>
      </c>
      <c r="B35" s="101" t="s">
        <v>317</v>
      </c>
      <c r="C35" s="100" t="s">
        <v>412</v>
      </c>
      <c r="D35" s="100" t="s">
        <v>411</v>
      </c>
      <c r="E35" s="100" t="s">
        <v>397</v>
      </c>
      <c r="F35" s="100" t="s">
        <v>397</v>
      </c>
      <c r="G35" s="100" t="s">
        <v>398</v>
      </c>
      <c r="H35" s="100" t="s">
        <v>398</v>
      </c>
      <c r="I35" s="100" t="s">
        <v>398</v>
      </c>
      <c r="J35" s="100" t="s">
        <v>398</v>
      </c>
      <c r="K35" s="100" t="s">
        <v>398</v>
      </c>
      <c r="L35" s="100" t="s">
        <v>484</v>
      </c>
      <c r="M35" s="100" t="s">
        <v>398</v>
      </c>
      <c r="N35" s="99" t="s">
        <v>182</v>
      </c>
      <c r="O35" s="69" t="s">
        <v>496</v>
      </c>
    </row>
    <row r="36" spans="1:15" ht="77.25" x14ac:dyDescent="0.25">
      <c r="A36" s="70">
        <v>21</v>
      </c>
      <c r="B36" s="101" t="s">
        <v>318</v>
      </c>
      <c r="C36" s="100" t="s">
        <v>404</v>
      </c>
      <c r="D36" s="100" t="s">
        <v>410</v>
      </c>
      <c r="E36" s="100" t="s">
        <v>408</v>
      </c>
      <c r="F36" s="100" t="s">
        <v>408</v>
      </c>
      <c r="G36" s="100" t="s">
        <v>398</v>
      </c>
      <c r="H36" s="100" t="s">
        <v>398</v>
      </c>
      <c r="I36" s="100" t="s">
        <v>398</v>
      </c>
      <c r="J36" s="100" t="s">
        <v>398</v>
      </c>
      <c r="K36" s="100" t="s">
        <v>398</v>
      </c>
      <c r="L36" s="100" t="s">
        <v>484</v>
      </c>
      <c r="M36" s="100" t="s">
        <v>484</v>
      </c>
      <c r="N36" s="99" t="s">
        <v>195</v>
      </c>
      <c r="O36" s="69" t="s">
        <v>496</v>
      </c>
    </row>
    <row r="37" spans="1:15" ht="77.25" x14ac:dyDescent="0.25">
      <c r="A37" s="70">
        <v>22</v>
      </c>
      <c r="B37" s="101" t="s">
        <v>319</v>
      </c>
      <c r="C37" s="100" t="s">
        <v>399</v>
      </c>
      <c r="D37" s="69" t="s">
        <v>413</v>
      </c>
      <c r="E37" s="69" t="s">
        <v>401</v>
      </c>
      <c r="F37" s="69" t="s">
        <v>401</v>
      </c>
      <c r="G37" s="100" t="s">
        <v>398</v>
      </c>
      <c r="H37" s="100" t="s">
        <v>398</v>
      </c>
      <c r="I37" s="100" t="s">
        <v>398</v>
      </c>
      <c r="J37" s="100" t="s">
        <v>398</v>
      </c>
      <c r="K37" s="69" t="s">
        <v>486</v>
      </c>
      <c r="L37" s="69" t="s">
        <v>486</v>
      </c>
      <c r="M37" s="69" t="s">
        <v>486</v>
      </c>
      <c r="N37" s="99" t="s">
        <v>182</v>
      </c>
      <c r="O37" s="69" t="s">
        <v>496</v>
      </c>
    </row>
    <row r="38" spans="1:15" ht="77.25" x14ac:dyDescent="0.25">
      <c r="A38" s="70">
        <v>23</v>
      </c>
      <c r="B38" s="101" t="s">
        <v>320</v>
      </c>
      <c r="C38" s="100" t="s">
        <v>395</v>
      </c>
      <c r="D38" s="69" t="s">
        <v>401</v>
      </c>
      <c r="E38" s="69" t="s">
        <v>401</v>
      </c>
      <c r="F38" s="69" t="s">
        <v>401</v>
      </c>
      <c r="G38" s="100" t="s">
        <v>398</v>
      </c>
      <c r="H38" s="100" t="s">
        <v>398</v>
      </c>
      <c r="I38" s="100" t="s">
        <v>398</v>
      </c>
      <c r="J38" s="100" t="s">
        <v>398</v>
      </c>
      <c r="K38" s="100" t="s">
        <v>398</v>
      </c>
      <c r="L38" s="100" t="s">
        <v>398</v>
      </c>
      <c r="M38" s="100" t="s">
        <v>398</v>
      </c>
      <c r="N38" s="99" t="s">
        <v>182</v>
      </c>
      <c r="O38" s="69" t="s">
        <v>496</v>
      </c>
    </row>
    <row r="39" spans="1:15" ht="77.25" x14ac:dyDescent="0.25">
      <c r="A39" s="70">
        <v>24</v>
      </c>
      <c r="B39" s="101" t="s">
        <v>321</v>
      </c>
      <c r="C39" s="100" t="s">
        <v>409</v>
      </c>
      <c r="D39" s="69" t="s">
        <v>401</v>
      </c>
      <c r="E39" s="69" t="s">
        <v>401</v>
      </c>
      <c r="F39" s="69" t="s">
        <v>401</v>
      </c>
      <c r="G39" s="100" t="s">
        <v>398</v>
      </c>
      <c r="H39" s="100" t="s">
        <v>398</v>
      </c>
      <c r="I39" s="100" t="s">
        <v>398</v>
      </c>
      <c r="J39" s="100" t="s">
        <v>398</v>
      </c>
      <c r="K39" s="100" t="s">
        <v>398</v>
      </c>
      <c r="L39" s="100" t="s">
        <v>398</v>
      </c>
      <c r="M39" s="100" t="s">
        <v>398</v>
      </c>
      <c r="N39" s="99" t="s">
        <v>182</v>
      </c>
      <c r="O39" s="69" t="s">
        <v>496</v>
      </c>
    </row>
    <row r="40" spans="1:15" ht="77.25" x14ac:dyDescent="0.25">
      <c r="A40" s="70">
        <v>25</v>
      </c>
      <c r="B40" s="101" t="s">
        <v>322</v>
      </c>
      <c r="C40" s="100" t="s">
        <v>395</v>
      </c>
      <c r="D40" s="69" t="s">
        <v>401</v>
      </c>
      <c r="E40" s="69" t="s">
        <v>401</v>
      </c>
      <c r="F40" s="69" t="s">
        <v>401</v>
      </c>
      <c r="G40" s="100" t="s">
        <v>398</v>
      </c>
      <c r="H40" s="100" t="s">
        <v>398</v>
      </c>
      <c r="I40" s="100" t="s">
        <v>398</v>
      </c>
      <c r="J40" s="100" t="s">
        <v>398</v>
      </c>
      <c r="K40" s="100" t="s">
        <v>398</v>
      </c>
      <c r="L40" s="69" t="s">
        <v>486</v>
      </c>
      <c r="M40" s="69" t="s">
        <v>486</v>
      </c>
      <c r="N40" s="99" t="s">
        <v>182</v>
      </c>
      <c r="O40" s="69" t="s">
        <v>496</v>
      </c>
    </row>
    <row r="41" spans="1:15" ht="77.25" x14ac:dyDescent="0.25">
      <c r="A41" s="70">
        <v>26</v>
      </c>
      <c r="B41" s="101" t="s">
        <v>323</v>
      </c>
      <c r="C41" s="100" t="s">
        <v>414</v>
      </c>
      <c r="D41" s="100" t="s">
        <v>410</v>
      </c>
      <c r="E41" s="100" t="s">
        <v>397</v>
      </c>
      <c r="F41" s="100" t="s">
        <v>397</v>
      </c>
      <c r="G41" s="100" t="s">
        <v>398</v>
      </c>
      <c r="H41" s="100" t="s">
        <v>398</v>
      </c>
      <c r="I41" s="100" t="s">
        <v>398</v>
      </c>
      <c r="J41" s="100" t="s">
        <v>398</v>
      </c>
      <c r="K41" s="100" t="s">
        <v>398</v>
      </c>
      <c r="L41" s="100" t="s">
        <v>398</v>
      </c>
      <c r="M41" s="100" t="s">
        <v>398</v>
      </c>
      <c r="N41" s="99" t="s">
        <v>182</v>
      </c>
      <c r="O41" s="69" t="s">
        <v>496</v>
      </c>
    </row>
    <row r="42" spans="1:15" ht="77.25" x14ac:dyDescent="0.25">
      <c r="A42" s="70">
        <v>27</v>
      </c>
      <c r="B42" s="101" t="s">
        <v>324</v>
      </c>
      <c r="C42" s="100" t="s">
        <v>395</v>
      </c>
      <c r="D42" s="100" t="s">
        <v>405</v>
      </c>
      <c r="E42" s="100" t="s">
        <v>397</v>
      </c>
      <c r="F42" s="100" t="s">
        <v>397</v>
      </c>
      <c r="G42" s="69" t="s">
        <v>486</v>
      </c>
      <c r="H42" s="69" t="s">
        <v>486</v>
      </c>
      <c r="I42" s="69" t="s">
        <v>486</v>
      </c>
      <c r="J42" s="69" t="s">
        <v>486</v>
      </c>
      <c r="K42" s="69" t="s">
        <v>486</v>
      </c>
      <c r="L42" s="69" t="s">
        <v>486</v>
      </c>
      <c r="M42" s="69" t="s">
        <v>486</v>
      </c>
      <c r="N42" s="99" t="s">
        <v>195</v>
      </c>
      <c r="O42" s="69" t="s">
        <v>496</v>
      </c>
    </row>
    <row r="43" spans="1:15" ht="77.25" x14ac:dyDescent="0.25">
      <c r="A43" s="70">
        <v>28</v>
      </c>
      <c r="B43" s="101" t="s">
        <v>325</v>
      </c>
      <c r="C43" s="100" t="s">
        <v>409</v>
      </c>
      <c r="D43" s="69" t="s">
        <v>401</v>
      </c>
      <c r="E43" s="69" t="s">
        <v>401</v>
      </c>
      <c r="F43" s="69" t="s">
        <v>401</v>
      </c>
      <c r="G43" s="100" t="s">
        <v>398</v>
      </c>
      <c r="H43" s="100" t="s">
        <v>398</v>
      </c>
      <c r="I43" s="100" t="s">
        <v>398</v>
      </c>
      <c r="J43" s="100" t="s">
        <v>398</v>
      </c>
      <c r="K43" s="100" t="s">
        <v>398</v>
      </c>
      <c r="L43" s="100" t="s">
        <v>398</v>
      </c>
      <c r="M43" s="100" t="s">
        <v>398</v>
      </c>
      <c r="N43" s="99" t="s">
        <v>182</v>
      </c>
      <c r="O43" s="69" t="s">
        <v>496</v>
      </c>
    </row>
    <row r="44" spans="1:15" ht="77.25" x14ac:dyDescent="0.25">
      <c r="A44" s="70">
        <v>29</v>
      </c>
      <c r="B44" s="101" t="s">
        <v>530</v>
      </c>
      <c r="C44" s="100" t="s">
        <v>402</v>
      </c>
      <c r="D44" s="69" t="s">
        <v>401</v>
      </c>
      <c r="E44" s="69" t="s">
        <v>401</v>
      </c>
      <c r="F44" s="69" t="s">
        <v>401</v>
      </c>
      <c r="G44" s="100" t="s">
        <v>398</v>
      </c>
      <c r="H44" s="100" t="s">
        <v>398</v>
      </c>
      <c r="I44" s="100" t="s">
        <v>398</v>
      </c>
      <c r="J44" s="100" t="s">
        <v>398</v>
      </c>
      <c r="K44" s="100" t="s">
        <v>398</v>
      </c>
      <c r="L44" s="100" t="s">
        <v>398</v>
      </c>
      <c r="M44" s="100" t="s">
        <v>398</v>
      </c>
      <c r="N44" s="99" t="s">
        <v>182</v>
      </c>
      <c r="O44" s="69" t="s">
        <v>496</v>
      </c>
    </row>
    <row r="45" spans="1:15" ht="77.25" x14ac:dyDescent="0.25">
      <c r="A45" s="70">
        <v>30</v>
      </c>
      <c r="B45" s="101" t="s">
        <v>326</v>
      </c>
      <c r="C45" s="100" t="s">
        <v>402</v>
      </c>
      <c r="D45" s="69" t="s">
        <v>401</v>
      </c>
      <c r="E45" s="69" t="s">
        <v>401</v>
      </c>
      <c r="F45" s="69" t="s">
        <v>401</v>
      </c>
      <c r="G45" s="100" t="s">
        <v>398</v>
      </c>
      <c r="H45" s="100" t="s">
        <v>398</v>
      </c>
      <c r="I45" s="100" t="s">
        <v>398</v>
      </c>
      <c r="J45" s="100" t="s">
        <v>398</v>
      </c>
      <c r="K45" s="100" t="s">
        <v>398</v>
      </c>
      <c r="L45" s="100" t="s">
        <v>398</v>
      </c>
      <c r="M45" s="100" t="s">
        <v>398</v>
      </c>
      <c r="N45" s="99" t="s">
        <v>182</v>
      </c>
      <c r="O45" s="69" t="s">
        <v>496</v>
      </c>
    </row>
    <row r="46" spans="1:15" ht="77.25" x14ac:dyDescent="0.25">
      <c r="A46" s="70">
        <v>31</v>
      </c>
      <c r="B46" s="101" t="s">
        <v>327</v>
      </c>
      <c r="C46" s="100" t="s">
        <v>494</v>
      </c>
      <c r="D46" s="69" t="s">
        <v>401</v>
      </c>
      <c r="E46" s="69" t="s">
        <v>401</v>
      </c>
      <c r="F46" s="69" t="s">
        <v>401</v>
      </c>
      <c r="G46" s="100" t="s">
        <v>398</v>
      </c>
      <c r="H46" s="100" t="s">
        <v>398</v>
      </c>
      <c r="I46" s="100" t="s">
        <v>398</v>
      </c>
      <c r="J46" s="100" t="s">
        <v>398</v>
      </c>
      <c r="K46" s="100" t="s">
        <v>398</v>
      </c>
      <c r="L46" s="100" t="s">
        <v>398</v>
      </c>
      <c r="M46" s="100" t="s">
        <v>398</v>
      </c>
      <c r="N46" s="99" t="s">
        <v>182</v>
      </c>
      <c r="O46" s="69" t="s">
        <v>496</v>
      </c>
    </row>
    <row r="47" spans="1:15" ht="77.25" x14ac:dyDescent="0.25">
      <c r="A47" s="70">
        <v>32</v>
      </c>
      <c r="B47" s="101" t="s">
        <v>328</v>
      </c>
      <c r="C47" s="100" t="s">
        <v>404</v>
      </c>
      <c r="D47" s="69" t="s">
        <v>401</v>
      </c>
      <c r="E47" s="69" t="s">
        <v>401</v>
      </c>
      <c r="F47" s="69" t="s">
        <v>401</v>
      </c>
      <c r="G47" s="69" t="s">
        <v>486</v>
      </c>
      <c r="H47" s="69" t="s">
        <v>486</v>
      </c>
      <c r="I47" s="69" t="s">
        <v>486</v>
      </c>
      <c r="J47" s="69" t="s">
        <v>486</v>
      </c>
      <c r="K47" s="69" t="s">
        <v>486</v>
      </c>
      <c r="L47" s="69" t="s">
        <v>486</v>
      </c>
      <c r="M47" s="69" t="s">
        <v>486</v>
      </c>
      <c r="N47" s="99" t="s">
        <v>182</v>
      </c>
      <c r="O47" s="69" t="s">
        <v>496</v>
      </c>
    </row>
    <row r="48" spans="1:15" ht="77.25" x14ac:dyDescent="0.25">
      <c r="A48" s="70">
        <v>33</v>
      </c>
      <c r="B48" s="101" t="s">
        <v>329</v>
      </c>
      <c r="C48" s="100" t="s">
        <v>402</v>
      </c>
      <c r="D48" s="69" t="s">
        <v>401</v>
      </c>
      <c r="E48" s="69" t="s">
        <v>401</v>
      </c>
      <c r="F48" s="69" t="s">
        <v>401</v>
      </c>
      <c r="G48" s="100" t="s">
        <v>398</v>
      </c>
      <c r="H48" s="100" t="s">
        <v>398</v>
      </c>
      <c r="I48" s="100" t="s">
        <v>398</v>
      </c>
      <c r="J48" s="100" t="s">
        <v>398</v>
      </c>
      <c r="K48" s="100" t="s">
        <v>398</v>
      </c>
      <c r="L48" s="100" t="s">
        <v>398</v>
      </c>
      <c r="M48" s="100" t="s">
        <v>398</v>
      </c>
      <c r="N48" s="99" t="s">
        <v>182</v>
      </c>
      <c r="O48" s="69" t="s">
        <v>496</v>
      </c>
    </row>
    <row r="49" spans="1:15" ht="77.25" x14ac:dyDescent="0.25">
      <c r="A49" s="70">
        <v>34</v>
      </c>
      <c r="B49" s="101" t="s">
        <v>330</v>
      </c>
      <c r="C49" s="100" t="s">
        <v>355</v>
      </c>
      <c r="D49" s="100" t="s">
        <v>415</v>
      </c>
      <c r="E49" s="100" t="s">
        <v>397</v>
      </c>
      <c r="F49" s="100" t="s">
        <v>397</v>
      </c>
      <c r="G49" s="100" t="s">
        <v>398</v>
      </c>
      <c r="H49" s="100" t="s">
        <v>398</v>
      </c>
      <c r="I49" s="100" t="s">
        <v>398</v>
      </c>
      <c r="J49" s="100" t="s">
        <v>398</v>
      </c>
      <c r="K49" s="100" t="s">
        <v>398</v>
      </c>
      <c r="L49" s="100" t="s">
        <v>398</v>
      </c>
      <c r="M49" s="100" t="s">
        <v>398</v>
      </c>
      <c r="N49" s="99" t="s">
        <v>182</v>
      </c>
      <c r="O49" s="69" t="s">
        <v>496</v>
      </c>
    </row>
    <row r="50" spans="1:15" ht="77.25" x14ac:dyDescent="0.25">
      <c r="A50" s="70">
        <v>35</v>
      </c>
      <c r="B50" s="101" t="s">
        <v>331</v>
      </c>
      <c r="C50" s="100" t="s">
        <v>409</v>
      </c>
      <c r="D50" s="69" t="s">
        <v>401</v>
      </c>
      <c r="E50" s="69" t="s">
        <v>401</v>
      </c>
      <c r="F50" s="69" t="s">
        <v>401</v>
      </c>
      <c r="G50" s="100" t="s">
        <v>398</v>
      </c>
      <c r="H50" s="100" t="s">
        <v>398</v>
      </c>
      <c r="I50" s="100" t="s">
        <v>398</v>
      </c>
      <c r="J50" s="100" t="s">
        <v>398</v>
      </c>
      <c r="K50" s="100" t="s">
        <v>398</v>
      </c>
      <c r="L50" s="100" t="s">
        <v>398</v>
      </c>
      <c r="M50" s="100" t="s">
        <v>398</v>
      </c>
      <c r="N50" s="99" t="s">
        <v>182</v>
      </c>
      <c r="O50" s="69" t="s">
        <v>496</v>
      </c>
    </row>
    <row r="51" spans="1:15" ht="77.25" x14ac:dyDescent="0.25">
      <c r="A51" s="70">
        <v>36</v>
      </c>
      <c r="B51" s="101" t="s">
        <v>332</v>
      </c>
      <c r="C51" s="100" t="s">
        <v>395</v>
      </c>
      <c r="D51" s="100" t="s">
        <v>400</v>
      </c>
      <c r="E51" s="100" t="s">
        <v>408</v>
      </c>
      <c r="F51" s="100" t="s">
        <v>398</v>
      </c>
      <c r="G51" s="100" t="s">
        <v>398</v>
      </c>
      <c r="H51" s="100" t="s">
        <v>398</v>
      </c>
      <c r="I51" s="100" t="s">
        <v>398</v>
      </c>
      <c r="J51" s="100" t="s">
        <v>398</v>
      </c>
      <c r="K51" s="100" t="s">
        <v>398</v>
      </c>
      <c r="L51" s="100" t="s">
        <v>398</v>
      </c>
      <c r="M51" s="100" t="s">
        <v>398</v>
      </c>
      <c r="N51" s="99" t="s">
        <v>182</v>
      </c>
      <c r="O51" s="69" t="s">
        <v>496</v>
      </c>
    </row>
    <row r="52" spans="1:15" ht="77.25" x14ac:dyDescent="0.25">
      <c r="A52" s="70">
        <v>37</v>
      </c>
      <c r="B52" s="101" t="s">
        <v>333</v>
      </c>
      <c r="C52" s="100" t="s">
        <v>409</v>
      </c>
      <c r="D52" s="69" t="s">
        <v>401</v>
      </c>
      <c r="E52" s="69" t="s">
        <v>401</v>
      </c>
      <c r="F52" s="69" t="s">
        <v>401</v>
      </c>
      <c r="G52" s="100" t="s">
        <v>398</v>
      </c>
      <c r="H52" s="100" t="s">
        <v>398</v>
      </c>
      <c r="I52" s="100" t="s">
        <v>398</v>
      </c>
      <c r="J52" s="100" t="s">
        <v>398</v>
      </c>
      <c r="K52" s="100" t="s">
        <v>398</v>
      </c>
      <c r="L52" s="100" t="s">
        <v>398</v>
      </c>
      <c r="M52" s="100" t="s">
        <v>398</v>
      </c>
      <c r="N52" s="99" t="s">
        <v>182</v>
      </c>
      <c r="O52" s="69" t="s">
        <v>496</v>
      </c>
    </row>
    <row r="53" spans="1:15" ht="77.25" x14ac:dyDescent="0.25">
      <c r="A53" s="70">
        <v>38</v>
      </c>
      <c r="B53" s="101" t="s">
        <v>334</v>
      </c>
      <c r="C53" s="100" t="s">
        <v>395</v>
      </c>
      <c r="D53" s="100" t="s">
        <v>400</v>
      </c>
      <c r="E53" s="100" t="s">
        <v>397</v>
      </c>
      <c r="F53" s="100" t="s">
        <v>398</v>
      </c>
      <c r="G53" s="100" t="s">
        <v>398</v>
      </c>
      <c r="H53" s="100" t="s">
        <v>398</v>
      </c>
      <c r="I53" s="100" t="s">
        <v>398</v>
      </c>
      <c r="J53" s="100" t="s">
        <v>398</v>
      </c>
      <c r="K53" s="100" t="s">
        <v>398</v>
      </c>
      <c r="L53" s="100" t="s">
        <v>398</v>
      </c>
      <c r="M53" s="100" t="s">
        <v>398</v>
      </c>
      <c r="N53" s="99" t="s">
        <v>182</v>
      </c>
      <c r="O53" s="69" t="s">
        <v>496</v>
      </c>
    </row>
    <row r="54" spans="1:15" ht="77.25" x14ac:dyDescent="0.25">
      <c r="A54" s="70">
        <v>39</v>
      </c>
      <c r="B54" s="101" t="s">
        <v>335</v>
      </c>
      <c r="C54" s="100" t="s">
        <v>409</v>
      </c>
      <c r="D54" s="69" t="s">
        <v>401</v>
      </c>
      <c r="E54" s="69" t="s">
        <v>401</v>
      </c>
      <c r="F54" s="69" t="s">
        <v>401</v>
      </c>
      <c r="G54" s="100" t="s">
        <v>398</v>
      </c>
      <c r="H54" s="100" t="s">
        <v>398</v>
      </c>
      <c r="I54" s="100" t="s">
        <v>398</v>
      </c>
      <c r="J54" s="100" t="s">
        <v>398</v>
      </c>
      <c r="K54" s="100" t="s">
        <v>398</v>
      </c>
      <c r="L54" s="100" t="s">
        <v>398</v>
      </c>
      <c r="M54" s="100" t="s">
        <v>398</v>
      </c>
      <c r="N54" s="99" t="s">
        <v>182</v>
      </c>
      <c r="O54" s="69" t="s">
        <v>496</v>
      </c>
    </row>
    <row r="55" spans="1:15" ht="77.25" x14ac:dyDescent="0.25">
      <c r="A55" s="70">
        <v>40</v>
      </c>
      <c r="B55" s="101" t="s">
        <v>336</v>
      </c>
      <c r="C55" s="100" t="s">
        <v>409</v>
      </c>
      <c r="D55" s="99" t="s">
        <v>385</v>
      </c>
      <c r="E55" s="99" t="s">
        <v>385</v>
      </c>
      <c r="F55" s="99" t="s">
        <v>385</v>
      </c>
      <c r="G55" s="100" t="s">
        <v>398</v>
      </c>
      <c r="H55" s="100" t="s">
        <v>398</v>
      </c>
      <c r="I55" s="100" t="s">
        <v>398</v>
      </c>
      <c r="J55" s="100" t="s">
        <v>398</v>
      </c>
      <c r="K55" s="99" t="s">
        <v>487</v>
      </c>
      <c r="L55" s="99" t="s">
        <v>487</v>
      </c>
      <c r="M55" s="100" t="s">
        <v>398</v>
      </c>
      <c r="N55" s="99" t="s">
        <v>182</v>
      </c>
      <c r="O55" s="69" t="s">
        <v>496</v>
      </c>
    </row>
    <row r="56" spans="1:15" ht="77.25" x14ac:dyDescent="0.25">
      <c r="A56" s="70">
        <v>41</v>
      </c>
      <c r="B56" s="101" t="s">
        <v>337</v>
      </c>
      <c r="C56" s="100" t="s">
        <v>399</v>
      </c>
      <c r="D56" s="99" t="s">
        <v>385</v>
      </c>
      <c r="E56" s="99" t="s">
        <v>385</v>
      </c>
      <c r="F56" s="99" t="s">
        <v>385</v>
      </c>
      <c r="G56" s="100" t="s">
        <v>398</v>
      </c>
      <c r="H56" s="100" t="s">
        <v>398</v>
      </c>
      <c r="I56" s="100" t="s">
        <v>398</v>
      </c>
      <c r="J56" s="100" t="s">
        <v>398</v>
      </c>
      <c r="K56" s="100" t="s">
        <v>398</v>
      </c>
      <c r="L56" s="100" t="s">
        <v>398</v>
      </c>
      <c r="M56" s="100" t="s">
        <v>398</v>
      </c>
      <c r="N56" s="99" t="s">
        <v>182</v>
      </c>
      <c r="O56" s="69" t="s">
        <v>496</v>
      </c>
    </row>
    <row r="57" spans="1:15" ht="77.25" x14ac:dyDescent="0.25">
      <c r="A57" s="70">
        <v>42</v>
      </c>
      <c r="B57" s="101" t="s">
        <v>488</v>
      </c>
      <c r="C57" s="100" t="s">
        <v>414</v>
      </c>
      <c r="D57" s="99" t="s">
        <v>385</v>
      </c>
      <c r="E57" s="99" t="s">
        <v>385</v>
      </c>
      <c r="F57" s="99" t="s">
        <v>385</v>
      </c>
      <c r="G57" s="99" t="s">
        <v>385</v>
      </c>
      <c r="H57" s="99" t="s">
        <v>385</v>
      </c>
      <c r="I57" s="99" t="s">
        <v>385</v>
      </c>
      <c r="J57" s="99" t="s">
        <v>385</v>
      </c>
      <c r="K57" s="99" t="s">
        <v>385</v>
      </c>
      <c r="L57" s="100" t="s">
        <v>398</v>
      </c>
      <c r="M57" s="100" t="s">
        <v>398</v>
      </c>
      <c r="N57" s="99" t="s">
        <v>182</v>
      </c>
      <c r="O57" s="69" t="s">
        <v>496</v>
      </c>
    </row>
    <row r="58" spans="1:15" ht="77.25" x14ac:dyDescent="0.25">
      <c r="A58" s="70">
        <v>43</v>
      </c>
      <c r="B58" s="101" t="s">
        <v>475</v>
      </c>
      <c r="C58" s="100" t="s">
        <v>355</v>
      </c>
      <c r="D58" s="99" t="s">
        <v>385</v>
      </c>
      <c r="E58" s="99" t="s">
        <v>385</v>
      </c>
      <c r="F58" s="99" t="s">
        <v>385</v>
      </c>
      <c r="G58" s="99" t="s">
        <v>385</v>
      </c>
      <c r="H58" s="99" t="s">
        <v>385</v>
      </c>
      <c r="I58" s="99" t="s">
        <v>385</v>
      </c>
      <c r="J58" s="99" t="s">
        <v>385</v>
      </c>
      <c r="K58" s="99" t="s">
        <v>385</v>
      </c>
      <c r="L58" s="100" t="s">
        <v>492</v>
      </c>
      <c r="M58" s="100" t="s">
        <v>493</v>
      </c>
      <c r="N58" s="99" t="s">
        <v>182</v>
      </c>
      <c r="O58" s="69" t="s">
        <v>496</v>
      </c>
    </row>
    <row r="59" spans="1:15" ht="77.25" x14ac:dyDescent="0.25">
      <c r="A59" s="70">
        <v>44</v>
      </c>
      <c r="B59" s="101" t="s">
        <v>476</v>
      </c>
      <c r="C59" s="100" t="s">
        <v>355</v>
      </c>
      <c r="D59" s="99" t="s">
        <v>385</v>
      </c>
      <c r="E59" s="99" t="s">
        <v>385</v>
      </c>
      <c r="F59" s="99" t="s">
        <v>385</v>
      </c>
      <c r="G59" s="99" t="s">
        <v>385</v>
      </c>
      <c r="H59" s="99" t="s">
        <v>385</v>
      </c>
      <c r="I59" s="99" t="s">
        <v>385</v>
      </c>
      <c r="J59" s="99" t="s">
        <v>385</v>
      </c>
      <c r="K59" s="99" t="s">
        <v>385</v>
      </c>
      <c r="L59" s="99" t="s">
        <v>398</v>
      </c>
      <c r="M59" s="99" t="s">
        <v>398</v>
      </c>
      <c r="N59" s="99" t="s">
        <v>182</v>
      </c>
      <c r="O59" s="69" t="s">
        <v>496</v>
      </c>
    </row>
    <row r="60" spans="1:15" ht="77.25" x14ac:dyDescent="0.25">
      <c r="A60" s="70">
        <v>45</v>
      </c>
      <c r="B60" s="139" t="s">
        <v>477</v>
      </c>
      <c r="C60" s="100" t="s">
        <v>414</v>
      </c>
      <c r="D60" s="99" t="s">
        <v>385</v>
      </c>
      <c r="E60" s="99" t="s">
        <v>385</v>
      </c>
      <c r="F60" s="99" t="s">
        <v>385</v>
      </c>
      <c r="G60" s="99" t="s">
        <v>385</v>
      </c>
      <c r="H60" s="99" t="s">
        <v>385</v>
      </c>
      <c r="I60" s="99" t="s">
        <v>385</v>
      </c>
      <c r="J60" s="99" t="s">
        <v>385</v>
      </c>
      <c r="K60" s="99" t="s">
        <v>385</v>
      </c>
      <c r="L60" s="99" t="s">
        <v>398</v>
      </c>
      <c r="M60" s="99" t="s">
        <v>398</v>
      </c>
      <c r="N60" s="99" t="s">
        <v>182</v>
      </c>
      <c r="O60" s="69" t="s">
        <v>496</v>
      </c>
    </row>
    <row r="61" spans="1:15" ht="77.25" x14ac:dyDescent="0.25">
      <c r="A61" s="70">
        <v>46</v>
      </c>
      <c r="B61" s="101" t="s">
        <v>489</v>
      </c>
      <c r="C61" s="100" t="s">
        <v>355</v>
      </c>
      <c r="D61" s="99" t="s">
        <v>385</v>
      </c>
      <c r="E61" s="99" t="s">
        <v>385</v>
      </c>
      <c r="F61" s="99" t="s">
        <v>385</v>
      </c>
      <c r="G61" s="99" t="s">
        <v>385</v>
      </c>
      <c r="H61" s="99" t="s">
        <v>385</v>
      </c>
      <c r="I61" s="99" t="s">
        <v>385</v>
      </c>
      <c r="J61" s="99" t="s">
        <v>385</v>
      </c>
      <c r="K61" s="99" t="s">
        <v>385</v>
      </c>
      <c r="L61" s="99" t="s">
        <v>398</v>
      </c>
      <c r="M61" s="99" t="s">
        <v>398</v>
      </c>
      <c r="N61" s="99" t="s">
        <v>182</v>
      </c>
      <c r="O61" s="69" t="s">
        <v>496</v>
      </c>
    </row>
    <row r="62" spans="1:15" ht="77.25" x14ac:dyDescent="0.25">
      <c r="A62" s="70">
        <v>47</v>
      </c>
      <c r="B62" s="139" t="s">
        <v>490</v>
      </c>
      <c r="C62" s="100" t="s">
        <v>355</v>
      </c>
      <c r="D62" s="99" t="s">
        <v>385</v>
      </c>
      <c r="E62" s="99" t="s">
        <v>385</v>
      </c>
      <c r="F62" s="99" t="s">
        <v>385</v>
      </c>
      <c r="G62" s="99" t="s">
        <v>385</v>
      </c>
      <c r="H62" s="99" t="s">
        <v>385</v>
      </c>
      <c r="I62" s="99" t="s">
        <v>385</v>
      </c>
      <c r="J62" s="99" t="s">
        <v>385</v>
      </c>
      <c r="K62" s="99" t="s">
        <v>385</v>
      </c>
      <c r="L62" s="99" t="s">
        <v>398</v>
      </c>
      <c r="M62" s="99" t="s">
        <v>398</v>
      </c>
      <c r="N62" s="99" t="s">
        <v>182</v>
      </c>
      <c r="O62" s="69" t="s">
        <v>496</v>
      </c>
    </row>
    <row r="63" spans="1:15" ht="77.25" x14ac:dyDescent="0.25">
      <c r="A63" s="70">
        <v>48</v>
      </c>
      <c r="B63" s="139" t="s">
        <v>491</v>
      </c>
      <c r="C63" s="100" t="s">
        <v>355</v>
      </c>
      <c r="D63" s="99" t="s">
        <v>385</v>
      </c>
      <c r="E63" s="99" t="s">
        <v>385</v>
      </c>
      <c r="F63" s="99" t="s">
        <v>385</v>
      </c>
      <c r="G63" s="99" t="s">
        <v>385</v>
      </c>
      <c r="H63" s="99" t="s">
        <v>385</v>
      </c>
      <c r="I63" s="99" t="s">
        <v>385</v>
      </c>
      <c r="J63" s="99" t="s">
        <v>385</v>
      </c>
      <c r="K63" s="99" t="s">
        <v>385</v>
      </c>
      <c r="L63" s="99" t="s">
        <v>398</v>
      </c>
      <c r="M63" s="99" t="s">
        <v>398</v>
      </c>
      <c r="N63" s="99" t="s">
        <v>182</v>
      </c>
      <c r="O63" s="69" t="s">
        <v>496</v>
      </c>
    </row>
    <row r="64" spans="1:15" ht="77.25" x14ac:dyDescent="0.25">
      <c r="A64" s="70">
        <v>49</v>
      </c>
      <c r="B64" s="101" t="s">
        <v>498</v>
      </c>
      <c r="C64" s="100" t="s">
        <v>355</v>
      </c>
      <c r="D64" s="99" t="s">
        <v>385</v>
      </c>
      <c r="E64" s="99" t="s">
        <v>385</v>
      </c>
      <c r="F64" s="99" t="s">
        <v>385</v>
      </c>
      <c r="G64" s="99" t="s">
        <v>385</v>
      </c>
      <c r="H64" s="99" t="s">
        <v>385</v>
      </c>
      <c r="I64" s="99" t="s">
        <v>385</v>
      </c>
      <c r="J64" s="99" t="s">
        <v>398</v>
      </c>
      <c r="K64" s="99" t="s">
        <v>398</v>
      </c>
      <c r="L64" s="99" t="s">
        <v>398</v>
      </c>
      <c r="M64" s="99" t="s">
        <v>398</v>
      </c>
      <c r="N64" s="99" t="s">
        <v>182</v>
      </c>
      <c r="O64" s="69" t="s">
        <v>496</v>
      </c>
    </row>
    <row r="65" spans="1:15" ht="77.25" x14ac:dyDescent="0.25">
      <c r="A65" s="70">
        <v>50</v>
      </c>
      <c r="B65" s="101" t="s">
        <v>499</v>
      </c>
      <c r="C65" s="100" t="s">
        <v>355</v>
      </c>
      <c r="D65" s="99" t="s">
        <v>385</v>
      </c>
      <c r="E65" s="99" t="s">
        <v>385</v>
      </c>
      <c r="F65" s="99" t="s">
        <v>385</v>
      </c>
      <c r="G65" s="99" t="s">
        <v>385</v>
      </c>
      <c r="H65" s="99" t="s">
        <v>385</v>
      </c>
      <c r="I65" s="99" t="s">
        <v>385</v>
      </c>
      <c r="J65" s="99" t="s">
        <v>385</v>
      </c>
      <c r="K65" s="99" t="s">
        <v>398</v>
      </c>
      <c r="L65" s="99" t="s">
        <v>398</v>
      </c>
      <c r="M65" s="99" t="s">
        <v>398</v>
      </c>
      <c r="N65" s="99" t="s">
        <v>182</v>
      </c>
      <c r="O65" s="69" t="s">
        <v>496</v>
      </c>
    </row>
    <row r="66" spans="1:15" ht="77.25" x14ac:dyDescent="0.25">
      <c r="A66" s="70">
        <v>51</v>
      </c>
      <c r="B66" s="101" t="s">
        <v>500</v>
      </c>
      <c r="C66" s="100" t="s">
        <v>414</v>
      </c>
      <c r="D66" s="99" t="s">
        <v>385</v>
      </c>
      <c r="E66" s="99" t="s">
        <v>385</v>
      </c>
      <c r="F66" s="99" t="s">
        <v>385</v>
      </c>
      <c r="G66" s="99" t="s">
        <v>385</v>
      </c>
      <c r="H66" s="99" t="s">
        <v>385</v>
      </c>
      <c r="I66" s="99" t="s">
        <v>385</v>
      </c>
      <c r="J66" s="99" t="s">
        <v>398</v>
      </c>
      <c r="K66" s="99" t="s">
        <v>398</v>
      </c>
      <c r="L66" s="99" t="s">
        <v>398</v>
      </c>
      <c r="M66" s="99" t="s">
        <v>398</v>
      </c>
      <c r="N66" s="99" t="s">
        <v>182</v>
      </c>
      <c r="O66" s="69" t="s">
        <v>496</v>
      </c>
    </row>
    <row r="67" spans="1:15" x14ac:dyDescent="0.25">
      <c r="A67" s="141"/>
      <c r="B67" s="140"/>
      <c r="C67" s="134"/>
      <c r="D67" s="142"/>
      <c r="E67" s="142"/>
      <c r="F67" s="142"/>
      <c r="G67" s="142"/>
      <c r="H67" s="142"/>
      <c r="I67" s="142"/>
      <c r="J67" s="142"/>
      <c r="K67" s="142"/>
      <c r="L67" s="142"/>
      <c r="M67" s="142"/>
      <c r="N67" s="142"/>
      <c r="O67" s="89"/>
    </row>
    <row r="68" spans="1:15" x14ac:dyDescent="0.25">
      <c r="A68" s="141"/>
      <c r="B68" s="140"/>
      <c r="C68" s="134"/>
      <c r="D68" s="142"/>
      <c r="E68" s="142"/>
      <c r="F68" s="142"/>
      <c r="G68" s="142"/>
      <c r="H68" s="142"/>
      <c r="I68" s="142"/>
      <c r="J68" s="142"/>
      <c r="K68" s="142"/>
      <c r="L68" s="142"/>
      <c r="M68" s="142"/>
      <c r="N68" s="142"/>
      <c r="O68" s="89"/>
    </row>
    <row r="69" spans="1:15" x14ac:dyDescent="0.25">
      <c r="I69" s="134"/>
      <c r="J69" s="134"/>
      <c r="K69" s="134"/>
      <c r="L69" s="134"/>
      <c r="M69" s="134"/>
      <c r="N69" s="134"/>
      <c r="O69" s="89"/>
    </row>
    <row r="70" spans="1:15" ht="15.75" x14ac:dyDescent="0.25">
      <c r="A70" s="144"/>
      <c r="B70" s="145" t="s">
        <v>531</v>
      </c>
      <c r="C70" s="145"/>
      <c r="I70" s="134"/>
      <c r="J70" s="134"/>
      <c r="K70" s="134"/>
      <c r="L70" s="134"/>
      <c r="M70" s="134"/>
      <c r="N70" s="134"/>
      <c r="O70" s="89"/>
    </row>
    <row r="71" spans="1:15" ht="45" x14ac:dyDescent="0.25">
      <c r="A71" s="143" t="s">
        <v>357</v>
      </c>
      <c r="B71" s="65" t="s">
        <v>533</v>
      </c>
      <c r="C71" s="57" t="s">
        <v>534</v>
      </c>
      <c r="D71" s="85" t="s">
        <v>535</v>
      </c>
      <c r="I71" s="134"/>
      <c r="J71" s="134"/>
      <c r="K71" s="134"/>
      <c r="L71" s="134"/>
      <c r="M71" s="134"/>
      <c r="N71" s="134"/>
      <c r="O71" s="89"/>
    </row>
    <row r="72" spans="1:15" x14ac:dyDescent="0.25">
      <c r="A72" s="75">
        <v>1</v>
      </c>
      <c r="B72" s="101" t="s">
        <v>532</v>
      </c>
      <c r="C72" s="70" t="s">
        <v>521</v>
      </c>
      <c r="D72" s="70" t="s">
        <v>536</v>
      </c>
      <c r="I72" s="134"/>
      <c r="J72" s="134"/>
      <c r="K72" s="134"/>
      <c r="L72" s="134"/>
      <c r="M72" s="134"/>
      <c r="N72" s="134"/>
      <c r="O72" s="89"/>
    </row>
    <row r="73" spans="1:15" x14ac:dyDescent="0.25">
      <c r="A73" s="94"/>
      <c r="B73" s="94"/>
      <c r="C73" s="141"/>
      <c r="D73" s="141"/>
      <c r="I73" s="134"/>
      <c r="J73" s="134"/>
      <c r="K73" s="134"/>
      <c r="L73" s="134"/>
      <c r="M73" s="134"/>
      <c r="N73" s="134"/>
      <c r="O73" s="89"/>
    </row>
    <row r="75" spans="1:15" ht="15.75" x14ac:dyDescent="0.25">
      <c r="A75" s="88" t="s">
        <v>416</v>
      </c>
      <c r="B75" s="94"/>
      <c r="I75" s="54"/>
      <c r="J75" s="54"/>
    </row>
    <row r="76" spans="1:15" x14ac:dyDescent="0.25">
      <c r="B76" s="94"/>
      <c r="I76" s="54"/>
      <c r="J76" s="54"/>
    </row>
    <row r="77" spans="1:15" x14ac:dyDescent="0.25">
      <c r="B77" s="133" t="s">
        <v>537</v>
      </c>
      <c r="C77" s="133"/>
      <c r="D77" s="133"/>
      <c r="E77" s="133"/>
      <c r="F77" s="133"/>
      <c r="G77" s="133"/>
      <c r="H77" s="133"/>
      <c r="I77" s="133"/>
      <c r="J77" s="133"/>
      <c r="K77" s="18"/>
      <c r="L77" s="18"/>
      <c r="M77" s="18"/>
      <c r="N77" s="18"/>
      <c r="O77" s="18"/>
    </row>
    <row r="78" spans="1:15" x14ac:dyDescent="0.25">
      <c r="B78" s="127"/>
      <c r="C78" s="127"/>
      <c r="D78" s="127"/>
      <c r="E78" s="127"/>
      <c r="F78" s="127"/>
      <c r="G78" s="127"/>
      <c r="H78" s="127"/>
      <c r="I78" s="127"/>
      <c r="J78" s="127"/>
      <c r="K78" s="18"/>
      <c r="L78" s="18"/>
      <c r="M78" s="18"/>
      <c r="N78" s="18"/>
      <c r="O78" s="18"/>
    </row>
    <row r="79" spans="1:15" x14ac:dyDescent="0.25">
      <c r="A79" s="111"/>
      <c r="B79" s="105"/>
      <c r="C79" s="105"/>
      <c r="D79" s="96" t="s">
        <v>417</v>
      </c>
      <c r="E79" s="107"/>
      <c r="F79" s="107"/>
      <c r="G79" s="107"/>
      <c r="H79" s="107"/>
      <c r="I79" s="107"/>
      <c r="J79" s="107"/>
      <c r="K79" s="107"/>
      <c r="L79" s="107"/>
      <c r="M79" s="107"/>
      <c r="N79" s="108"/>
      <c r="O79" s="108"/>
    </row>
    <row r="80" spans="1:15" ht="45" x14ac:dyDescent="0.25">
      <c r="A80" s="96" t="s">
        <v>357</v>
      </c>
      <c r="B80" s="96" t="s">
        <v>358</v>
      </c>
      <c r="C80" s="96" t="s">
        <v>360</v>
      </c>
      <c r="D80" s="96">
        <v>2015</v>
      </c>
      <c r="E80" s="96">
        <v>2016</v>
      </c>
      <c r="F80" s="96">
        <v>2017</v>
      </c>
      <c r="G80" s="96">
        <v>2018</v>
      </c>
      <c r="H80" s="96">
        <v>2019</v>
      </c>
      <c r="I80" s="96">
        <v>2020</v>
      </c>
      <c r="J80" s="96">
        <v>2021</v>
      </c>
      <c r="K80" s="96">
        <v>2022</v>
      </c>
      <c r="L80" s="96">
        <v>2023</v>
      </c>
      <c r="M80" s="96">
        <v>2024</v>
      </c>
      <c r="N80" s="112" t="s">
        <v>482</v>
      </c>
      <c r="O80" s="96" t="s">
        <v>394</v>
      </c>
    </row>
    <row r="81" spans="1:15" ht="51.75" x14ac:dyDescent="0.25">
      <c r="A81" s="70">
        <v>1</v>
      </c>
      <c r="B81" s="75" t="s">
        <v>298</v>
      </c>
      <c r="C81" s="69" t="s">
        <v>418</v>
      </c>
      <c r="D81" s="99">
        <v>0</v>
      </c>
      <c r="E81" s="99">
        <v>0</v>
      </c>
      <c r="F81" s="99">
        <v>0</v>
      </c>
      <c r="G81" s="99">
        <v>0</v>
      </c>
      <c r="H81" s="99">
        <v>0</v>
      </c>
      <c r="I81" s="99">
        <v>0</v>
      </c>
      <c r="J81" s="99">
        <v>0</v>
      </c>
      <c r="K81" s="99">
        <v>0</v>
      </c>
      <c r="L81" s="99">
        <v>0</v>
      </c>
      <c r="M81" s="69" t="s">
        <v>419</v>
      </c>
      <c r="N81" s="99" t="s">
        <v>195</v>
      </c>
      <c r="O81" s="146" t="s">
        <v>501</v>
      </c>
    </row>
    <row r="82" spans="1:15" ht="51.75" x14ac:dyDescent="0.25">
      <c r="A82" s="70">
        <v>2</v>
      </c>
      <c r="B82" s="75" t="s">
        <v>300</v>
      </c>
      <c r="C82" s="69" t="s">
        <v>418</v>
      </c>
      <c r="D82" s="69" t="s">
        <v>419</v>
      </c>
      <c r="E82" s="69" t="s">
        <v>419</v>
      </c>
      <c r="F82" s="69" t="s">
        <v>419</v>
      </c>
      <c r="G82" s="69" t="s">
        <v>483</v>
      </c>
      <c r="H82" s="69" t="s">
        <v>483</v>
      </c>
      <c r="I82" s="69" t="s">
        <v>483</v>
      </c>
      <c r="J82" s="69" t="s">
        <v>483</v>
      </c>
      <c r="K82" s="69" t="s">
        <v>419</v>
      </c>
      <c r="L82" s="69" t="s">
        <v>483</v>
      </c>
      <c r="M82" s="69" t="s">
        <v>419</v>
      </c>
      <c r="N82" s="99" t="s">
        <v>195</v>
      </c>
      <c r="O82" s="146" t="s">
        <v>501</v>
      </c>
    </row>
    <row r="83" spans="1:15" ht="51.75" x14ac:dyDescent="0.25">
      <c r="A83" s="70">
        <v>3</v>
      </c>
      <c r="B83" s="75" t="s">
        <v>301</v>
      </c>
      <c r="C83" s="69" t="s">
        <v>420</v>
      </c>
      <c r="D83" s="69" t="s">
        <v>419</v>
      </c>
      <c r="E83" s="69" t="s">
        <v>419</v>
      </c>
      <c r="F83" s="69" t="s">
        <v>419</v>
      </c>
      <c r="G83" s="69" t="s">
        <v>483</v>
      </c>
      <c r="H83" s="69" t="s">
        <v>483</v>
      </c>
      <c r="I83" s="69" t="s">
        <v>483</v>
      </c>
      <c r="J83" s="69" t="s">
        <v>483</v>
      </c>
      <c r="K83" s="69" t="s">
        <v>419</v>
      </c>
      <c r="L83" s="69" t="s">
        <v>483</v>
      </c>
      <c r="M83" s="69" t="s">
        <v>419</v>
      </c>
      <c r="N83" s="99" t="s">
        <v>195</v>
      </c>
      <c r="O83" s="146" t="s">
        <v>501</v>
      </c>
    </row>
    <row r="84" spans="1:15" ht="51.75" x14ac:dyDescent="0.25">
      <c r="A84" s="70">
        <v>4</v>
      </c>
      <c r="B84" s="75" t="s">
        <v>302</v>
      </c>
      <c r="C84" s="69" t="s">
        <v>421</v>
      </c>
      <c r="D84" s="69" t="s">
        <v>419</v>
      </c>
      <c r="E84" s="69" t="s">
        <v>419</v>
      </c>
      <c r="F84" s="69" t="s">
        <v>419</v>
      </c>
      <c r="G84" s="69" t="s">
        <v>483</v>
      </c>
      <c r="H84" s="69" t="s">
        <v>483</v>
      </c>
      <c r="I84" s="69" t="s">
        <v>483</v>
      </c>
      <c r="J84" s="69" t="s">
        <v>483</v>
      </c>
      <c r="K84" s="69" t="s">
        <v>419</v>
      </c>
      <c r="L84" s="69" t="s">
        <v>483</v>
      </c>
      <c r="M84" s="69" t="s">
        <v>419</v>
      </c>
      <c r="N84" s="99" t="s">
        <v>195</v>
      </c>
      <c r="O84" s="146" t="s">
        <v>501</v>
      </c>
    </row>
    <row r="85" spans="1:15" ht="51.75" x14ac:dyDescent="0.25">
      <c r="A85" s="70">
        <v>5</v>
      </c>
      <c r="B85" s="75" t="s">
        <v>303</v>
      </c>
      <c r="C85" s="69" t="s">
        <v>420</v>
      </c>
      <c r="D85" s="69" t="s">
        <v>419</v>
      </c>
      <c r="E85" s="69" t="s">
        <v>419</v>
      </c>
      <c r="F85" s="69" t="s">
        <v>419</v>
      </c>
      <c r="G85" s="69" t="s">
        <v>483</v>
      </c>
      <c r="H85" s="69" t="s">
        <v>483</v>
      </c>
      <c r="I85" s="69" t="s">
        <v>483</v>
      </c>
      <c r="J85" s="69" t="s">
        <v>483</v>
      </c>
      <c r="K85" s="69" t="s">
        <v>419</v>
      </c>
      <c r="L85" s="69" t="s">
        <v>483</v>
      </c>
      <c r="M85" s="69" t="s">
        <v>419</v>
      </c>
      <c r="N85" s="99" t="s">
        <v>195</v>
      </c>
      <c r="O85" s="146" t="s">
        <v>501</v>
      </c>
    </row>
    <row r="86" spans="1:15" ht="51.75" x14ac:dyDescent="0.25">
      <c r="A86" s="70">
        <v>6</v>
      </c>
      <c r="B86" s="75" t="s">
        <v>304</v>
      </c>
      <c r="C86" s="69" t="s">
        <v>420</v>
      </c>
      <c r="D86" s="69" t="s">
        <v>419</v>
      </c>
      <c r="E86" s="69" t="s">
        <v>419</v>
      </c>
      <c r="F86" s="69" t="s">
        <v>419</v>
      </c>
      <c r="G86" s="69" t="s">
        <v>483</v>
      </c>
      <c r="H86" s="69" t="s">
        <v>483</v>
      </c>
      <c r="I86" s="69" t="s">
        <v>483</v>
      </c>
      <c r="J86" s="69" t="s">
        <v>483</v>
      </c>
      <c r="K86" s="69" t="s">
        <v>419</v>
      </c>
      <c r="L86" s="69" t="s">
        <v>483</v>
      </c>
      <c r="M86" s="69" t="s">
        <v>419</v>
      </c>
      <c r="N86" s="99" t="s">
        <v>195</v>
      </c>
      <c r="O86" s="146" t="s">
        <v>501</v>
      </c>
    </row>
    <row r="87" spans="1:15" ht="51.75" x14ac:dyDescent="0.25">
      <c r="A87" s="70">
        <v>7</v>
      </c>
      <c r="B87" s="75" t="s">
        <v>305</v>
      </c>
      <c r="C87" s="69" t="s">
        <v>420</v>
      </c>
      <c r="D87" s="69" t="s">
        <v>419</v>
      </c>
      <c r="E87" s="69" t="s">
        <v>419</v>
      </c>
      <c r="F87" s="69" t="s">
        <v>419</v>
      </c>
      <c r="G87" s="69" t="s">
        <v>483</v>
      </c>
      <c r="H87" s="69" t="s">
        <v>483</v>
      </c>
      <c r="I87" s="69" t="s">
        <v>483</v>
      </c>
      <c r="J87" s="69" t="s">
        <v>483</v>
      </c>
      <c r="K87" s="69" t="s">
        <v>419</v>
      </c>
      <c r="L87" s="69" t="s">
        <v>483</v>
      </c>
      <c r="M87" s="69" t="s">
        <v>419</v>
      </c>
      <c r="N87" s="99" t="s">
        <v>195</v>
      </c>
      <c r="O87" s="146" t="s">
        <v>501</v>
      </c>
    </row>
    <row r="88" spans="1:15" ht="51.75" x14ac:dyDescent="0.25">
      <c r="A88" s="70">
        <v>8</v>
      </c>
      <c r="B88" s="75" t="s">
        <v>306</v>
      </c>
      <c r="C88" s="69" t="s">
        <v>420</v>
      </c>
      <c r="D88" s="69" t="s">
        <v>419</v>
      </c>
      <c r="E88" s="69" t="s">
        <v>419</v>
      </c>
      <c r="F88" s="69" t="s">
        <v>419</v>
      </c>
      <c r="G88" s="69" t="s">
        <v>483</v>
      </c>
      <c r="H88" s="69" t="s">
        <v>483</v>
      </c>
      <c r="I88" s="69" t="s">
        <v>483</v>
      </c>
      <c r="J88" s="69" t="s">
        <v>483</v>
      </c>
      <c r="K88" s="69" t="s">
        <v>419</v>
      </c>
      <c r="L88" s="69" t="s">
        <v>483</v>
      </c>
      <c r="M88" s="69" t="s">
        <v>419</v>
      </c>
      <c r="N88" s="99" t="s">
        <v>195</v>
      </c>
      <c r="O88" s="146" t="s">
        <v>501</v>
      </c>
    </row>
    <row r="89" spans="1:15" ht="51.75" x14ac:dyDescent="0.25">
      <c r="A89" s="70">
        <v>9</v>
      </c>
      <c r="B89" s="101" t="s">
        <v>309</v>
      </c>
      <c r="C89" s="69" t="s">
        <v>420</v>
      </c>
      <c r="D89" s="99">
        <v>0</v>
      </c>
      <c r="E89" s="99">
        <v>0</v>
      </c>
      <c r="F89" s="69" t="s">
        <v>419</v>
      </c>
      <c r="G89" s="69" t="s">
        <v>483</v>
      </c>
      <c r="H89" s="69" t="s">
        <v>483</v>
      </c>
      <c r="I89" s="69" t="s">
        <v>483</v>
      </c>
      <c r="J89" s="69" t="s">
        <v>483</v>
      </c>
      <c r="K89" s="69" t="s">
        <v>419</v>
      </c>
      <c r="L89" s="69" t="s">
        <v>483</v>
      </c>
      <c r="M89" s="69" t="s">
        <v>419</v>
      </c>
      <c r="N89" s="99" t="s">
        <v>195</v>
      </c>
      <c r="O89" s="146" t="s">
        <v>501</v>
      </c>
    </row>
    <row r="90" spans="1:15" ht="51.75" x14ac:dyDescent="0.25">
      <c r="A90" s="70">
        <v>10</v>
      </c>
      <c r="B90" s="69" t="s">
        <v>310</v>
      </c>
      <c r="C90" s="69" t="s">
        <v>420</v>
      </c>
      <c r="D90" s="69" t="s">
        <v>419</v>
      </c>
      <c r="E90" s="69" t="s">
        <v>419</v>
      </c>
      <c r="F90" s="69" t="s">
        <v>419</v>
      </c>
      <c r="G90" s="69" t="s">
        <v>419</v>
      </c>
      <c r="H90" s="69" t="s">
        <v>419</v>
      </c>
      <c r="I90" s="69" t="s">
        <v>419</v>
      </c>
      <c r="J90" s="69" t="s">
        <v>419</v>
      </c>
      <c r="K90" s="69" t="s">
        <v>419</v>
      </c>
      <c r="L90" s="69" t="s">
        <v>419</v>
      </c>
      <c r="M90" s="69" t="s">
        <v>419</v>
      </c>
      <c r="N90" s="99" t="s">
        <v>195</v>
      </c>
      <c r="O90" s="146" t="s">
        <v>501</v>
      </c>
    </row>
    <row r="91" spans="1:15" ht="51.75" x14ac:dyDescent="0.25">
      <c r="A91" s="123">
        <v>11</v>
      </c>
      <c r="B91" s="101" t="s">
        <v>311</v>
      </c>
      <c r="C91" s="69" t="s">
        <v>420</v>
      </c>
      <c r="D91" s="69" t="s">
        <v>419</v>
      </c>
      <c r="E91" s="69" t="s">
        <v>419</v>
      </c>
      <c r="F91" s="69" t="s">
        <v>419</v>
      </c>
      <c r="G91" s="69" t="s">
        <v>419</v>
      </c>
      <c r="H91" s="69" t="s">
        <v>419</v>
      </c>
      <c r="I91" s="69" t="s">
        <v>419</v>
      </c>
      <c r="J91" s="69" t="s">
        <v>419</v>
      </c>
      <c r="K91" s="69" t="s">
        <v>419</v>
      </c>
      <c r="L91" s="69" t="s">
        <v>419</v>
      </c>
      <c r="M91" s="69" t="s">
        <v>419</v>
      </c>
      <c r="N91" s="99" t="s">
        <v>195</v>
      </c>
      <c r="O91" s="146" t="s">
        <v>501</v>
      </c>
    </row>
    <row r="92" spans="1:15" ht="51.75" x14ac:dyDescent="0.25">
      <c r="A92" s="123">
        <v>12</v>
      </c>
      <c r="B92" s="101" t="s">
        <v>312</v>
      </c>
      <c r="C92" s="69" t="s">
        <v>420</v>
      </c>
      <c r="D92" s="69" t="s">
        <v>419</v>
      </c>
      <c r="E92" s="69" t="s">
        <v>419</v>
      </c>
      <c r="F92" s="69" t="s">
        <v>419</v>
      </c>
      <c r="G92" s="69" t="s">
        <v>419</v>
      </c>
      <c r="H92" s="69" t="s">
        <v>419</v>
      </c>
      <c r="I92" s="69" t="s">
        <v>419</v>
      </c>
      <c r="J92" s="69" t="s">
        <v>419</v>
      </c>
      <c r="K92" s="69" t="s">
        <v>419</v>
      </c>
      <c r="L92" s="69" t="s">
        <v>419</v>
      </c>
      <c r="M92" s="69" t="s">
        <v>419</v>
      </c>
      <c r="N92" s="99" t="s">
        <v>195</v>
      </c>
      <c r="O92" s="146" t="s">
        <v>501</v>
      </c>
    </row>
    <row r="93" spans="1:15" ht="50.25" customHeight="1" x14ac:dyDescent="0.25">
      <c r="A93" s="70">
        <v>13</v>
      </c>
      <c r="B93" s="75" t="s">
        <v>313</v>
      </c>
      <c r="C93" s="69" t="s">
        <v>420</v>
      </c>
      <c r="D93" s="99">
        <v>0</v>
      </c>
      <c r="E93" s="99">
        <v>0</v>
      </c>
      <c r="F93" s="99">
        <v>0</v>
      </c>
      <c r="G93" s="99">
        <v>0</v>
      </c>
      <c r="H93" s="99">
        <v>0</v>
      </c>
      <c r="I93" s="99">
        <v>0</v>
      </c>
      <c r="J93" s="99">
        <v>0</v>
      </c>
      <c r="K93" s="99">
        <v>0</v>
      </c>
      <c r="L93" s="69" t="s">
        <v>419</v>
      </c>
      <c r="M93" s="69" t="s">
        <v>419</v>
      </c>
      <c r="N93" s="99" t="s">
        <v>195</v>
      </c>
      <c r="O93" s="146" t="s">
        <v>501</v>
      </c>
    </row>
    <row r="94" spans="1:15" ht="63" customHeight="1" x14ac:dyDescent="0.25">
      <c r="A94" s="70">
        <v>14</v>
      </c>
      <c r="B94" s="101" t="s">
        <v>314</v>
      </c>
      <c r="C94" s="69" t="s">
        <v>420</v>
      </c>
      <c r="D94" s="99">
        <v>0</v>
      </c>
      <c r="E94" s="99">
        <v>0</v>
      </c>
      <c r="F94" s="99">
        <v>0</v>
      </c>
      <c r="G94" s="99">
        <v>0</v>
      </c>
      <c r="H94" s="99">
        <v>0</v>
      </c>
      <c r="I94" s="99">
        <v>0</v>
      </c>
      <c r="J94" s="69" t="s">
        <v>419</v>
      </c>
      <c r="K94" s="69" t="s">
        <v>419</v>
      </c>
      <c r="L94" s="69" t="s">
        <v>419</v>
      </c>
      <c r="M94" s="69" t="s">
        <v>419</v>
      </c>
      <c r="N94" s="99" t="s">
        <v>195</v>
      </c>
      <c r="O94" s="146" t="s">
        <v>501</v>
      </c>
    </row>
    <row r="95" spans="1:15" ht="50.25" customHeight="1" x14ac:dyDescent="0.25">
      <c r="A95" s="70">
        <v>15</v>
      </c>
      <c r="B95" s="101" t="s">
        <v>315</v>
      </c>
      <c r="C95" s="69" t="s">
        <v>420</v>
      </c>
      <c r="D95" s="69" t="s">
        <v>419</v>
      </c>
      <c r="E95" s="69" t="s">
        <v>419</v>
      </c>
      <c r="F95" s="69" t="s">
        <v>419</v>
      </c>
      <c r="G95" s="69" t="s">
        <v>419</v>
      </c>
      <c r="H95" s="69" t="s">
        <v>419</v>
      </c>
      <c r="I95" s="69" t="s">
        <v>419</v>
      </c>
      <c r="J95" s="69" t="s">
        <v>419</v>
      </c>
      <c r="K95" s="69" t="s">
        <v>419</v>
      </c>
      <c r="L95" s="69" t="s">
        <v>419</v>
      </c>
      <c r="M95" s="69" t="s">
        <v>419</v>
      </c>
      <c r="N95" s="99" t="s">
        <v>195</v>
      </c>
      <c r="O95" s="146" t="s">
        <v>501</v>
      </c>
    </row>
    <row r="96" spans="1:15" ht="56.25" customHeight="1" x14ac:dyDescent="0.25">
      <c r="A96" s="70">
        <v>16</v>
      </c>
      <c r="B96" s="101" t="s">
        <v>318</v>
      </c>
      <c r="C96" s="69" t="s">
        <v>420</v>
      </c>
      <c r="D96" s="69" t="s">
        <v>419</v>
      </c>
      <c r="E96" s="69" t="s">
        <v>419</v>
      </c>
      <c r="F96" s="69" t="s">
        <v>419</v>
      </c>
      <c r="G96" s="69" t="s">
        <v>419</v>
      </c>
      <c r="H96" s="69" t="s">
        <v>419</v>
      </c>
      <c r="I96" s="69" t="s">
        <v>419</v>
      </c>
      <c r="J96" s="69" t="s">
        <v>419</v>
      </c>
      <c r="K96" s="69" t="s">
        <v>419</v>
      </c>
      <c r="L96" s="69" t="s">
        <v>419</v>
      </c>
      <c r="M96" s="69" t="s">
        <v>419</v>
      </c>
      <c r="N96" s="99" t="s">
        <v>195</v>
      </c>
      <c r="O96" s="146" t="s">
        <v>501</v>
      </c>
    </row>
    <row r="97" spans="1:15" ht="51.75" x14ac:dyDescent="0.25">
      <c r="A97" s="70">
        <v>17</v>
      </c>
      <c r="B97" s="75" t="s">
        <v>319</v>
      </c>
      <c r="C97" s="69" t="s">
        <v>421</v>
      </c>
      <c r="D97" s="69" t="s">
        <v>419</v>
      </c>
      <c r="E97" s="69" t="s">
        <v>419</v>
      </c>
      <c r="F97" s="69" t="s">
        <v>419</v>
      </c>
      <c r="G97" s="69" t="s">
        <v>419</v>
      </c>
      <c r="H97" s="69" t="s">
        <v>419</v>
      </c>
      <c r="I97" s="69" t="s">
        <v>419</v>
      </c>
      <c r="J97" s="69" t="s">
        <v>419</v>
      </c>
      <c r="K97" s="69" t="s">
        <v>419</v>
      </c>
      <c r="L97" s="69" t="s">
        <v>419</v>
      </c>
      <c r="M97" s="69" t="s">
        <v>419</v>
      </c>
      <c r="N97" s="99" t="s">
        <v>195</v>
      </c>
      <c r="O97" s="146" t="s">
        <v>501</v>
      </c>
    </row>
    <row r="98" spans="1:15" ht="51.75" x14ac:dyDescent="0.25">
      <c r="A98" s="70">
        <v>18</v>
      </c>
      <c r="B98" s="75" t="s">
        <v>320</v>
      </c>
      <c r="C98" s="69" t="s">
        <v>421</v>
      </c>
      <c r="D98" s="69" t="s">
        <v>419</v>
      </c>
      <c r="E98" s="69" t="s">
        <v>419</v>
      </c>
      <c r="F98" s="69" t="s">
        <v>419</v>
      </c>
      <c r="G98" s="69" t="s">
        <v>419</v>
      </c>
      <c r="H98" s="69" t="s">
        <v>419</v>
      </c>
      <c r="I98" s="69" t="s">
        <v>419</v>
      </c>
      <c r="J98" s="69" t="s">
        <v>419</v>
      </c>
      <c r="K98" s="69" t="s">
        <v>419</v>
      </c>
      <c r="L98" s="69" t="s">
        <v>419</v>
      </c>
      <c r="M98" s="69" t="s">
        <v>419</v>
      </c>
      <c r="N98" s="99" t="s">
        <v>195</v>
      </c>
      <c r="O98" s="146" t="s">
        <v>501</v>
      </c>
    </row>
    <row r="99" spans="1:15" ht="51.75" x14ac:dyDescent="0.25">
      <c r="A99" s="70">
        <v>19</v>
      </c>
      <c r="B99" s="75" t="s">
        <v>321</v>
      </c>
      <c r="C99" s="69" t="s">
        <v>421</v>
      </c>
      <c r="D99" s="69" t="s">
        <v>419</v>
      </c>
      <c r="E99" s="69" t="s">
        <v>419</v>
      </c>
      <c r="F99" s="69" t="s">
        <v>419</v>
      </c>
      <c r="G99" s="69" t="s">
        <v>419</v>
      </c>
      <c r="H99" s="69" t="s">
        <v>419</v>
      </c>
      <c r="I99" s="69" t="s">
        <v>419</v>
      </c>
      <c r="J99" s="69" t="s">
        <v>419</v>
      </c>
      <c r="K99" s="69" t="s">
        <v>419</v>
      </c>
      <c r="L99" s="69" t="s">
        <v>419</v>
      </c>
      <c r="M99" s="69" t="s">
        <v>419</v>
      </c>
      <c r="N99" s="99" t="s">
        <v>195</v>
      </c>
      <c r="O99" s="146" t="s">
        <v>501</v>
      </c>
    </row>
    <row r="100" spans="1:15" ht="51.75" x14ac:dyDescent="0.25">
      <c r="A100" s="70">
        <v>20</v>
      </c>
      <c r="B100" s="75" t="s">
        <v>322</v>
      </c>
      <c r="C100" s="69" t="s">
        <v>421</v>
      </c>
      <c r="D100" s="69" t="s">
        <v>419</v>
      </c>
      <c r="E100" s="69" t="s">
        <v>419</v>
      </c>
      <c r="F100" s="69" t="s">
        <v>419</v>
      </c>
      <c r="G100" s="69" t="s">
        <v>419</v>
      </c>
      <c r="H100" s="69" t="s">
        <v>419</v>
      </c>
      <c r="I100" s="69" t="s">
        <v>419</v>
      </c>
      <c r="J100" s="69" t="s">
        <v>419</v>
      </c>
      <c r="K100" s="69" t="s">
        <v>419</v>
      </c>
      <c r="L100" s="69" t="s">
        <v>419</v>
      </c>
      <c r="M100" s="69" t="s">
        <v>419</v>
      </c>
      <c r="N100" s="99" t="s">
        <v>195</v>
      </c>
      <c r="O100" s="146" t="s">
        <v>501</v>
      </c>
    </row>
    <row r="101" spans="1:15" ht="51.75" x14ac:dyDescent="0.25">
      <c r="A101" s="70">
        <v>21</v>
      </c>
      <c r="B101" s="101" t="s">
        <v>323</v>
      </c>
      <c r="C101" s="69" t="s">
        <v>420</v>
      </c>
      <c r="D101" s="99">
        <v>0</v>
      </c>
      <c r="E101" s="99">
        <v>0</v>
      </c>
      <c r="F101" s="99">
        <v>0</v>
      </c>
      <c r="G101" s="99">
        <v>0</v>
      </c>
      <c r="H101" s="99">
        <v>0</v>
      </c>
      <c r="I101" s="99">
        <v>0</v>
      </c>
      <c r="J101" s="69" t="s">
        <v>419</v>
      </c>
      <c r="K101" s="69" t="s">
        <v>419</v>
      </c>
      <c r="L101" s="69" t="s">
        <v>419</v>
      </c>
      <c r="M101" s="69" t="s">
        <v>419</v>
      </c>
      <c r="N101" s="99" t="s">
        <v>195</v>
      </c>
      <c r="O101" s="146" t="s">
        <v>501</v>
      </c>
    </row>
    <row r="102" spans="1:15" ht="51.75" x14ac:dyDescent="0.25">
      <c r="A102" s="70">
        <v>22</v>
      </c>
      <c r="B102" s="75" t="s">
        <v>325</v>
      </c>
      <c r="C102" s="69" t="s">
        <v>421</v>
      </c>
      <c r="D102" s="69" t="s">
        <v>419</v>
      </c>
      <c r="E102" s="69" t="s">
        <v>419</v>
      </c>
      <c r="F102" s="69" t="s">
        <v>419</v>
      </c>
      <c r="G102" s="69" t="s">
        <v>419</v>
      </c>
      <c r="H102" s="69" t="s">
        <v>419</v>
      </c>
      <c r="I102" s="69" t="s">
        <v>419</v>
      </c>
      <c r="J102" s="69" t="s">
        <v>419</v>
      </c>
      <c r="K102" s="69" t="s">
        <v>419</v>
      </c>
      <c r="L102" s="69" t="s">
        <v>419</v>
      </c>
      <c r="M102" s="69" t="s">
        <v>419</v>
      </c>
      <c r="N102" s="99" t="s">
        <v>195</v>
      </c>
      <c r="O102" s="146" t="s">
        <v>501</v>
      </c>
    </row>
    <row r="103" spans="1:15" ht="51.75" x14ac:dyDescent="0.25">
      <c r="A103" s="70">
        <v>23</v>
      </c>
      <c r="B103" s="75" t="s">
        <v>538</v>
      </c>
      <c r="C103" s="69" t="s">
        <v>421</v>
      </c>
      <c r="D103" s="69" t="s">
        <v>419</v>
      </c>
      <c r="E103" s="69" t="s">
        <v>419</v>
      </c>
      <c r="F103" s="69" t="s">
        <v>419</v>
      </c>
      <c r="G103" s="69" t="s">
        <v>419</v>
      </c>
      <c r="H103" s="69" t="s">
        <v>419</v>
      </c>
      <c r="I103" s="69" t="s">
        <v>419</v>
      </c>
      <c r="J103" s="69" t="s">
        <v>419</v>
      </c>
      <c r="K103" s="69" t="s">
        <v>419</v>
      </c>
      <c r="L103" s="69" t="s">
        <v>419</v>
      </c>
      <c r="M103" s="69" t="s">
        <v>419</v>
      </c>
      <c r="N103" s="99" t="s">
        <v>195</v>
      </c>
      <c r="O103" s="146" t="s">
        <v>501</v>
      </c>
    </row>
    <row r="104" spans="1:15" ht="51.75" x14ac:dyDescent="0.25">
      <c r="A104" s="70">
        <v>24</v>
      </c>
      <c r="B104" s="75" t="s">
        <v>326</v>
      </c>
      <c r="C104" s="69" t="s">
        <v>421</v>
      </c>
      <c r="D104" s="69" t="s">
        <v>419</v>
      </c>
      <c r="E104" s="69" t="s">
        <v>419</v>
      </c>
      <c r="F104" s="69" t="s">
        <v>419</v>
      </c>
      <c r="G104" s="69" t="s">
        <v>419</v>
      </c>
      <c r="H104" s="69" t="s">
        <v>419</v>
      </c>
      <c r="I104" s="69" t="s">
        <v>419</v>
      </c>
      <c r="J104" s="69" t="s">
        <v>419</v>
      </c>
      <c r="K104" s="69" t="s">
        <v>419</v>
      </c>
      <c r="L104" s="69" t="s">
        <v>419</v>
      </c>
      <c r="M104" s="69" t="s">
        <v>419</v>
      </c>
      <c r="N104" s="99" t="s">
        <v>195</v>
      </c>
      <c r="O104" s="146" t="s">
        <v>501</v>
      </c>
    </row>
    <row r="105" spans="1:15" ht="51.75" x14ac:dyDescent="0.25">
      <c r="A105" s="70">
        <v>25</v>
      </c>
      <c r="B105" s="75" t="s">
        <v>327</v>
      </c>
      <c r="C105" s="69" t="s">
        <v>421</v>
      </c>
      <c r="D105" s="69" t="s">
        <v>419</v>
      </c>
      <c r="E105" s="69" t="s">
        <v>419</v>
      </c>
      <c r="F105" s="69" t="s">
        <v>419</v>
      </c>
      <c r="G105" s="69" t="s">
        <v>419</v>
      </c>
      <c r="H105" s="69" t="s">
        <v>419</v>
      </c>
      <c r="I105" s="69" t="s">
        <v>419</v>
      </c>
      <c r="J105" s="69" t="s">
        <v>419</v>
      </c>
      <c r="K105" s="69" t="s">
        <v>419</v>
      </c>
      <c r="L105" s="69" t="s">
        <v>419</v>
      </c>
      <c r="M105" s="69" t="s">
        <v>419</v>
      </c>
      <c r="N105" s="99" t="s">
        <v>195</v>
      </c>
      <c r="O105" s="146" t="s">
        <v>501</v>
      </c>
    </row>
    <row r="106" spans="1:15" ht="51.75" x14ac:dyDescent="0.25">
      <c r="A106" s="70">
        <v>26</v>
      </c>
      <c r="B106" s="75" t="s">
        <v>328</v>
      </c>
      <c r="C106" s="69" t="s">
        <v>421</v>
      </c>
      <c r="D106" s="69" t="s">
        <v>419</v>
      </c>
      <c r="E106" s="69" t="s">
        <v>419</v>
      </c>
      <c r="F106" s="69" t="s">
        <v>419</v>
      </c>
      <c r="G106" s="69" t="s">
        <v>419</v>
      </c>
      <c r="H106" s="69" t="s">
        <v>419</v>
      </c>
      <c r="I106" s="69" t="s">
        <v>419</v>
      </c>
      <c r="J106" s="69" t="s">
        <v>419</v>
      </c>
      <c r="K106" s="69" t="s">
        <v>419</v>
      </c>
      <c r="L106" s="69" t="s">
        <v>419</v>
      </c>
      <c r="M106" s="69" t="s">
        <v>419</v>
      </c>
      <c r="N106" s="99" t="s">
        <v>195</v>
      </c>
      <c r="O106" s="146" t="s">
        <v>501</v>
      </c>
    </row>
    <row r="107" spans="1:15" ht="51.75" x14ac:dyDescent="0.25">
      <c r="A107" s="70">
        <v>27</v>
      </c>
      <c r="B107" s="101" t="s">
        <v>329</v>
      </c>
      <c r="C107" s="69" t="s">
        <v>421</v>
      </c>
      <c r="D107" s="69" t="s">
        <v>419</v>
      </c>
      <c r="E107" s="69" t="s">
        <v>419</v>
      </c>
      <c r="F107" s="69" t="s">
        <v>419</v>
      </c>
      <c r="G107" s="69" t="s">
        <v>419</v>
      </c>
      <c r="H107" s="69" t="s">
        <v>419</v>
      </c>
      <c r="I107" s="69" t="s">
        <v>419</v>
      </c>
      <c r="J107" s="69" t="s">
        <v>419</v>
      </c>
      <c r="K107" s="69" t="s">
        <v>419</v>
      </c>
      <c r="L107" s="69" t="s">
        <v>419</v>
      </c>
      <c r="M107" s="69" t="s">
        <v>419</v>
      </c>
      <c r="N107" s="99" t="s">
        <v>195</v>
      </c>
      <c r="O107" s="146" t="s">
        <v>501</v>
      </c>
    </row>
    <row r="108" spans="1:15" ht="51.75" x14ac:dyDescent="0.25">
      <c r="A108" s="70">
        <v>28</v>
      </c>
      <c r="B108" s="75" t="s">
        <v>330</v>
      </c>
      <c r="C108" s="69" t="s">
        <v>420</v>
      </c>
      <c r="D108" s="99">
        <v>0</v>
      </c>
      <c r="E108" s="99">
        <v>0</v>
      </c>
      <c r="F108" s="99">
        <v>0</v>
      </c>
      <c r="G108" s="99">
        <v>0</v>
      </c>
      <c r="H108" s="99">
        <v>0</v>
      </c>
      <c r="I108" s="99">
        <v>0</v>
      </c>
      <c r="J108" s="99">
        <v>0</v>
      </c>
      <c r="K108" s="69" t="s">
        <v>419</v>
      </c>
      <c r="L108" s="69" t="s">
        <v>419</v>
      </c>
      <c r="M108" s="69" t="s">
        <v>419</v>
      </c>
      <c r="N108" s="99" t="s">
        <v>195</v>
      </c>
      <c r="O108" s="146" t="s">
        <v>501</v>
      </c>
    </row>
    <row r="109" spans="1:15" ht="51.75" x14ac:dyDescent="0.25">
      <c r="A109" s="70">
        <v>29</v>
      </c>
      <c r="B109" s="75" t="s">
        <v>331</v>
      </c>
      <c r="C109" s="69" t="s">
        <v>421</v>
      </c>
      <c r="D109" s="69" t="s">
        <v>419</v>
      </c>
      <c r="E109" s="69" t="s">
        <v>419</v>
      </c>
      <c r="F109" s="69" t="s">
        <v>419</v>
      </c>
      <c r="G109" s="69" t="s">
        <v>419</v>
      </c>
      <c r="H109" s="69" t="s">
        <v>419</v>
      </c>
      <c r="I109" s="69" t="s">
        <v>419</v>
      </c>
      <c r="J109" s="69" t="s">
        <v>419</v>
      </c>
      <c r="K109" s="69" t="s">
        <v>419</v>
      </c>
      <c r="L109" s="69" t="s">
        <v>419</v>
      </c>
      <c r="M109" s="69" t="s">
        <v>419</v>
      </c>
      <c r="N109" s="99" t="s">
        <v>195</v>
      </c>
      <c r="O109" s="146" t="s">
        <v>501</v>
      </c>
    </row>
    <row r="110" spans="1:15" ht="51.75" x14ac:dyDescent="0.25">
      <c r="A110" s="70">
        <v>30</v>
      </c>
      <c r="B110" s="75" t="s">
        <v>333</v>
      </c>
      <c r="C110" s="69" t="s">
        <v>421</v>
      </c>
      <c r="D110" s="69" t="s">
        <v>419</v>
      </c>
      <c r="E110" s="69" t="s">
        <v>419</v>
      </c>
      <c r="F110" s="69" t="s">
        <v>419</v>
      </c>
      <c r="G110" s="69" t="s">
        <v>419</v>
      </c>
      <c r="H110" s="69" t="s">
        <v>419</v>
      </c>
      <c r="I110" s="69" t="s">
        <v>419</v>
      </c>
      <c r="J110" s="69" t="s">
        <v>419</v>
      </c>
      <c r="K110" s="69" t="s">
        <v>419</v>
      </c>
      <c r="L110" s="69" t="s">
        <v>419</v>
      </c>
      <c r="M110" s="69" t="s">
        <v>419</v>
      </c>
      <c r="N110" s="99" t="s">
        <v>195</v>
      </c>
      <c r="O110" s="146" t="s">
        <v>501</v>
      </c>
    </row>
    <row r="111" spans="1:15" ht="51.75" x14ac:dyDescent="0.25">
      <c r="A111" s="70">
        <v>31</v>
      </c>
      <c r="B111" s="101" t="s">
        <v>422</v>
      </c>
      <c r="C111" s="69" t="s">
        <v>420</v>
      </c>
      <c r="D111" s="99">
        <v>0</v>
      </c>
      <c r="E111" s="99">
        <v>0</v>
      </c>
      <c r="F111" s="99">
        <v>0</v>
      </c>
      <c r="G111" s="99">
        <v>0</v>
      </c>
      <c r="H111" s="69" t="s">
        <v>419</v>
      </c>
      <c r="I111" s="69" t="s">
        <v>419</v>
      </c>
      <c r="J111" s="69" t="s">
        <v>419</v>
      </c>
      <c r="K111" s="69" t="s">
        <v>419</v>
      </c>
      <c r="L111" s="69" t="s">
        <v>419</v>
      </c>
      <c r="M111" s="69" t="s">
        <v>419</v>
      </c>
      <c r="N111" s="99" t="s">
        <v>195</v>
      </c>
      <c r="O111" s="146" t="s">
        <v>501</v>
      </c>
    </row>
    <row r="112" spans="1:15" ht="51.75" x14ac:dyDescent="0.25">
      <c r="A112" s="70">
        <v>32</v>
      </c>
      <c r="B112" s="75" t="s">
        <v>335</v>
      </c>
      <c r="C112" s="69" t="s">
        <v>421</v>
      </c>
      <c r="D112" s="69" t="s">
        <v>419</v>
      </c>
      <c r="E112" s="69" t="s">
        <v>419</v>
      </c>
      <c r="F112" s="69" t="s">
        <v>419</v>
      </c>
      <c r="G112" s="69" t="s">
        <v>419</v>
      </c>
      <c r="H112" s="69" t="s">
        <v>419</v>
      </c>
      <c r="I112" s="69" t="s">
        <v>419</v>
      </c>
      <c r="J112" s="69" t="s">
        <v>419</v>
      </c>
      <c r="K112" s="69" t="s">
        <v>419</v>
      </c>
      <c r="L112" s="69" t="s">
        <v>419</v>
      </c>
      <c r="M112" s="69" t="s">
        <v>419</v>
      </c>
      <c r="N112" s="99" t="s">
        <v>195</v>
      </c>
      <c r="O112" s="146" t="s">
        <v>501</v>
      </c>
    </row>
    <row r="113" spans="1:15" ht="51.75" x14ac:dyDescent="0.25">
      <c r="A113" s="70">
        <v>33</v>
      </c>
      <c r="B113" s="75" t="s">
        <v>337</v>
      </c>
      <c r="C113" s="69" t="s">
        <v>420</v>
      </c>
      <c r="D113" s="99">
        <v>0</v>
      </c>
      <c r="E113" s="99">
        <v>0</v>
      </c>
      <c r="F113" s="99">
        <v>0</v>
      </c>
      <c r="G113" s="99">
        <v>0</v>
      </c>
      <c r="H113" s="99">
        <v>0</v>
      </c>
      <c r="I113" s="99">
        <v>0</v>
      </c>
      <c r="J113" s="69" t="s">
        <v>419</v>
      </c>
      <c r="K113" s="69" t="s">
        <v>419</v>
      </c>
      <c r="L113" s="69" t="s">
        <v>419</v>
      </c>
      <c r="M113" s="69" t="s">
        <v>419</v>
      </c>
      <c r="N113" s="99" t="s">
        <v>195</v>
      </c>
      <c r="O113" s="146" t="s">
        <v>501</v>
      </c>
    </row>
    <row r="114" spans="1:15" ht="51.75" x14ac:dyDescent="0.25">
      <c r="A114" s="70">
        <v>34</v>
      </c>
      <c r="B114" s="75" t="s">
        <v>539</v>
      </c>
      <c r="C114" s="69" t="s">
        <v>420</v>
      </c>
      <c r="D114" s="99">
        <v>0</v>
      </c>
      <c r="E114" s="99">
        <v>0</v>
      </c>
      <c r="F114" s="99">
        <v>0</v>
      </c>
      <c r="G114" s="99">
        <v>0</v>
      </c>
      <c r="H114" s="99">
        <v>0</v>
      </c>
      <c r="I114" s="99">
        <v>0</v>
      </c>
      <c r="J114" s="69" t="s">
        <v>419</v>
      </c>
      <c r="K114" s="69" t="s">
        <v>419</v>
      </c>
      <c r="L114" s="69" t="s">
        <v>419</v>
      </c>
      <c r="M114" s="69" t="s">
        <v>419</v>
      </c>
      <c r="N114" s="99" t="s">
        <v>195</v>
      </c>
      <c r="O114" s="146" t="s">
        <v>501</v>
      </c>
    </row>
    <row r="115" spans="1:15" ht="51.75" x14ac:dyDescent="0.25">
      <c r="A115" s="70">
        <v>35</v>
      </c>
      <c r="B115" s="75" t="s">
        <v>475</v>
      </c>
      <c r="C115" s="69" t="s">
        <v>420</v>
      </c>
      <c r="D115" s="99">
        <v>0</v>
      </c>
      <c r="E115" s="99">
        <v>0</v>
      </c>
      <c r="F115" s="99">
        <v>0</v>
      </c>
      <c r="G115" s="99">
        <v>0</v>
      </c>
      <c r="H115" s="99">
        <v>0</v>
      </c>
      <c r="I115" s="99">
        <v>0</v>
      </c>
      <c r="J115" s="99">
        <v>0</v>
      </c>
      <c r="K115" s="69" t="s">
        <v>419</v>
      </c>
      <c r="L115" s="69" t="s">
        <v>419</v>
      </c>
      <c r="M115" s="69" t="s">
        <v>419</v>
      </c>
      <c r="N115" s="99" t="s">
        <v>195</v>
      </c>
      <c r="O115" s="146" t="s">
        <v>501</v>
      </c>
    </row>
    <row r="116" spans="1:15" ht="51.75" x14ac:dyDescent="0.25">
      <c r="A116" s="70">
        <v>36</v>
      </c>
      <c r="B116" s="75" t="s">
        <v>540</v>
      </c>
      <c r="C116" s="69" t="s">
        <v>420</v>
      </c>
      <c r="D116" s="99">
        <v>0</v>
      </c>
      <c r="E116" s="99">
        <v>0</v>
      </c>
      <c r="F116" s="99">
        <v>0</v>
      </c>
      <c r="G116" s="99">
        <v>0</v>
      </c>
      <c r="H116" s="99">
        <v>0</v>
      </c>
      <c r="I116" s="99">
        <v>0</v>
      </c>
      <c r="J116" s="99">
        <v>0</v>
      </c>
      <c r="K116" s="69" t="s">
        <v>419</v>
      </c>
      <c r="L116" s="69" t="s">
        <v>419</v>
      </c>
      <c r="M116" s="69" t="s">
        <v>419</v>
      </c>
      <c r="N116" s="99" t="s">
        <v>195</v>
      </c>
      <c r="O116" s="146" t="s">
        <v>501</v>
      </c>
    </row>
    <row r="117" spans="1:15" ht="51.75" x14ac:dyDescent="0.25">
      <c r="A117" s="70">
        <v>37</v>
      </c>
      <c r="B117" s="75" t="s">
        <v>336</v>
      </c>
      <c r="C117" s="69" t="s">
        <v>420</v>
      </c>
      <c r="D117" s="25">
        <v>0</v>
      </c>
      <c r="E117" s="25">
        <v>0</v>
      </c>
      <c r="F117" s="25">
        <v>0</v>
      </c>
      <c r="G117" s="25">
        <v>0</v>
      </c>
      <c r="H117" s="25">
        <v>0</v>
      </c>
      <c r="I117" s="25">
        <v>0</v>
      </c>
      <c r="J117" s="25">
        <v>0</v>
      </c>
      <c r="K117" s="25">
        <v>0</v>
      </c>
      <c r="L117" s="25">
        <v>0</v>
      </c>
      <c r="M117" s="69" t="s">
        <v>419</v>
      </c>
      <c r="N117" s="99" t="s">
        <v>195</v>
      </c>
      <c r="O117" s="146" t="s">
        <v>501</v>
      </c>
    </row>
    <row r="118" spans="1:15" x14ac:dyDescent="0.25">
      <c r="A118" s="141"/>
      <c r="B118" s="94"/>
    </row>
    <row r="127" spans="1:15" x14ac:dyDescent="0.25">
      <c r="E127" t="s">
        <v>241</v>
      </c>
    </row>
  </sheetData>
  <pageMargins left="0.51181102362204722" right="0.51181102362204722" top="0.78740157480314965" bottom="0.78740157480314965" header="0.31496062992125984" footer="0.31496062992125984"/>
  <pageSetup paperSize="9"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2:U27"/>
  <sheetViews>
    <sheetView workbookViewId="0">
      <selection activeCell="B31" sqref="B31"/>
    </sheetView>
  </sheetViews>
  <sheetFormatPr defaultRowHeight="15" x14ac:dyDescent="0.25"/>
  <cols>
    <col min="1" max="1" width="4.85546875" customWidth="1"/>
    <col min="2" max="2" width="26.85546875" customWidth="1"/>
    <col min="3" max="3" width="21.85546875" customWidth="1"/>
    <col min="4" max="4" width="20.42578125" customWidth="1"/>
    <col min="5" max="5" width="16.85546875" customWidth="1"/>
    <col min="6" max="6" width="15.140625" customWidth="1"/>
    <col min="7" max="13" width="11.85546875" customWidth="1"/>
    <col min="14" max="14" width="23.42578125" customWidth="1"/>
    <col min="15" max="16" width="21.5703125" customWidth="1"/>
  </cols>
  <sheetData>
    <row r="2" spans="1:21" x14ac:dyDescent="0.25">
      <c r="D2" s="61" t="s">
        <v>198</v>
      </c>
    </row>
    <row r="3" spans="1:21" x14ac:dyDescent="0.25">
      <c r="D3" s="61" t="s">
        <v>199</v>
      </c>
    </row>
    <row r="4" spans="1:21" x14ac:dyDescent="0.25">
      <c r="D4" s="61" t="s">
        <v>38</v>
      </c>
      <c r="O4" s="18"/>
      <c r="P4" s="18"/>
      <c r="Q4" s="18"/>
      <c r="R4" s="18"/>
      <c r="S4" s="18"/>
      <c r="T4" s="18"/>
      <c r="U4" s="18"/>
    </row>
    <row r="5" spans="1:21" x14ac:dyDescent="0.25">
      <c r="D5" s="61"/>
      <c r="O5" s="18"/>
      <c r="P5" s="18"/>
      <c r="Q5" s="18"/>
      <c r="R5" s="18"/>
      <c r="S5" s="18"/>
      <c r="T5" s="18"/>
      <c r="U5" s="18"/>
    </row>
    <row r="6" spans="1:21" ht="18.75" x14ac:dyDescent="0.3">
      <c r="D6" s="95" t="s">
        <v>391</v>
      </c>
      <c r="O6" s="18"/>
      <c r="P6" s="18"/>
      <c r="Q6" s="18"/>
      <c r="R6" s="18"/>
      <c r="S6" s="18"/>
      <c r="T6" s="18"/>
      <c r="U6" s="18"/>
    </row>
    <row r="7" spans="1:21" ht="18.75" x14ac:dyDescent="0.3">
      <c r="C7" s="55"/>
      <c r="D7" s="95" t="s">
        <v>356</v>
      </c>
      <c r="E7" s="55"/>
    </row>
    <row r="8" spans="1:21" ht="15.75" x14ac:dyDescent="0.25">
      <c r="A8" s="88" t="s">
        <v>423</v>
      </c>
      <c r="B8" s="88"/>
    </row>
    <row r="9" spans="1:21" ht="15.75" x14ac:dyDescent="0.25">
      <c r="A9" s="88"/>
      <c r="B9" s="88"/>
    </row>
    <row r="10" spans="1:21" ht="15.75" x14ac:dyDescent="0.25">
      <c r="A10" s="88"/>
      <c r="B10" s="88"/>
      <c r="D10" s="113" t="s">
        <v>424</v>
      </c>
      <c r="E10" s="114"/>
      <c r="F10" s="114"/>
      <c r="G10" s="114"/>
      <c r="H10" s="114"/>
      <c r="I10" s="114"/>
      <c r="J10" s="114"/>
      <c r="K10" s="114"/>
      <c r="L10" s="114"/>
      <c r="M10" s="115"/>
    </row>
    <row r="11" spans="1:21" x14ac:dyDescent="0.25">
      <c r="A11" s="57" t="s">
        <v>357</v>
      </c>
      <c r="B11" s="57" t="s">
        <v>210</v>
      </c>
      <c r="C11" s="85" t="s">
        <v>425</v>
      </c>
      <c r="D11" s="135">
        <v>2015</v>
      </c>
      <c r="E11" s="135">
        <v>2016</v>
      </c>
      <c r="F11" s="135">
        <v>2017</v>
      </c>
      <c r="G11" s="135">
        <v>2018</v>
      </c>
      <c r="H11" s="135">
        <v>2019</v>
      </c>
      <c r="I11" s="135">
        <v>2020</v>
      </c>
      <c r="J11" s="135">
        <v>2021</v>
      </c>
      <c r="K11" s="135">
        <v>2022</v>
      </c>
      <c r="L11" s="135">
        <v>2023</v>
      </c>
      <c r="M11" s="135">
        <v>2024</v>
      </c>
      <c r="N11" s="96" t="s">
        <v>394</v>
      </c>
      <c r="O11" s="106" t="s">
        <v>426</v>
      </c>
      <c r="P11" s="96" t="s">
        <v>427</v>
      </c>
    </row>
    <row r="12" spans="1:21" ht="51.75" x14ac:dyDescent="0.25">
      <c r="A12" s="70">
        <v>1</v>
      </c>
      <c r="B12" s="118" t="s">
        <v>430</v>
      </c>
      <c r="C12" s="70" t="s">
        <v>431</v>
      </c>
      <c r="D12" s="70" t="s">
        <v>432</v>
      </c>
      <c r="E12" s="70" t="s">
        <v>432</v>
      </c>
      <c r="F12" s="70" t="s">
        <v>431</v>
      </c>
      <c r="G12" s="70" t="s">
        <v>431</v>
      </c>
      <c r="H12" s="70" t="s">
        <v>431</v>
      </c>
      <c r="I12" s="70" t="s">
        <v>431</v>
      </c>
      <c r="J12" s="70" t="s">
        <v>431</v>
      </c>
      <c r="K12" s="70" t="s">
        <v>431</v>
      </c>
      <c r="L12" s="70" t="s">
        <v>431</v>
      </c>
      <c r="M12" s="70" t="s">
        <v>431</v>
      </c>
      <c r="N12" s="69" t="s">
        <v>433</v>
      </c>
      <c r="O12" s="117" t="s">
        <v>434</v>
      </c>
      <c r="P12" s="69" t="s">
        <v>435</v>
      </c>
    </row>
    <row r="13" spans="1:21" ht="51.75" x14ac:dyDescent="0.25">
      <c r="A13" s="70">
        <v>2</v>
      </c>
      <c r="B13" s="118" t="s">
        <v>436</v>
      </c>
      <c r="C13" s="70" t="s">
        <v>431</v>
      </c>
      <c r="D13" s="70" t="s">
        <v>432</v>
      </c>
      <c r="E13" s="70" t="s">
        <v>432</v>
      </c>
      <c r="F13" s="70" t="s">
        <v>431</v>
      </c>
      <c r="G13" s="70" t="s">
        <v>431</v>
      </c>
      <c r="H13" s="70" t="s">
        <v>431</v>
      </c>
      <c r="I13" s="70" t="s">
        <v>431</v>
      </c>
      <c r="J13" s="70" t="s">
        <v>431</v>
      </c>
      <c r="K13" s="70" t="s">
        <v>431</v>
      </c>
      <c r="L13" s="70" t="s">
        <v>431</v>
      </c>
      <c r="M13" s="70" t="s">
        <v>431</v>
      </c>
      <c r="N13" s="69" t="s">
        <v>433</v>
      </c>
      <c r="O13" s="117" t="s">
        <v>434</v>
      </c>
      <c r="P13" s="69" t="s">
        <v>435</v>
      </c>
    </row>
    <row r="14" spans="1:21" ht="64.5" x14ac:dyDescent="0.25">
      <c r="A14" s="70">
        <v>3</v>
      </c>
      <c r="B14" s="118" t="s">
        <v>437</v>
      </c>
      <c r="C14" s="70" t="s">
        <v>431</v>
      </c>
      <c r="D14" s="70" t="s">
        <v>432</v>
      </c>
      <c r="E14" s="70" t="s">
        <v>432</v>
      </c>
      <c r="F14" s="70" t="s">
        <v>431</v>
      </c>
      <c r="G14" s="70" t="s">
        <v>431</v>
      </c>
      <c r="H14" s="70" t="s">
        <v>431</v>
      </c>
      <c r="I14" s="70" t="s">
        <v>431</v>
      </c>
      <c r="J14" s="70" t="s">
        <v>431</v>
      </c>
      <c r="K14" s="70" t="s">
        <v>431</v>
      </c>
      <c r="L14" s="70" t="s">
        <v>431</v>
      </c>
      <c r="M14" s="70" t="s">
        <v>431</v>
      </c>
      <c r="N14" s="69" t="s">
        <v>438</v>
      </c>
      <c r="O14" s="119" t="s">
        <v>439</v>
      </c>
      <c r="P14" s="69" t="s">
        <v>440</v>
      </c>
    </row>
    <row r="15" spans="1:21" ht="77.25" x14ac:dyDescent="0.25">
      <c r="A15" s="70">
        <v>4</v>
      </c>
      <c r="B15" s="120" t="s">
        <v>441</v>
      </c>
      <c r="C15" s="70" t="s">
        <v>442</v>
      </c>
      <c r="D15" s="70" t="s">
        <v>442</v>
      </c>
      <c r="E15" s="70" t="s">
        <v>442</v>
      </c>
      <c r="F15" s="70" t="s">
        <v>442</v>
      </c>
      <c r="G15" s="70" t="s">
        <v>442</v>
      </c>
      <c r="H15" s="70" t="s">
        <v>442</v>
      </c>
      <c r="I15" s="70" t="s">
        <v>442</v>
      </c>
      <c r="J15" s="70" t="s">
        <v>442</v>
      </c>
      <c r="K15" s="70" t="s">
        <v>442</v>
      </c>
      <c r="L15" s="70" t="s">
        <v>442</v>
      </c>
      <c r="M15" s="70" t="s">
        <v>442</v>
      </c>
      <c r="N15" s="69" t="s">
        <v>443</v>
      </c>
      <c r="O15" s="119" t="s">
        <v>444</v>
      </c>
      <c r="P15" s="69" t="s">
        <v>445</v>
      </c>
    </row>
    <row r="16" spans="1:21" ht="77.25" x14ac:dyDescent="0.25">
      <c r="A16" s="70">
        <v>5</v>
      </c>
      <c r="B16" s="118" t="s">
        <v>495</v>
      </c>
      <c r="C16" s="70" t="s">
        <v>428</v>
      </c>
      <c r="D16" s="99" t="s">
        <v>446</v>
      </c>
      <c r="E16" s="99" t="s">
        <v>446</v>
      </c>
      <c r="F16" s="70" t="s">
        <v>447</v>
      </c>
      <c r="G16" s="70" t="s">
        <v>428</v>
      </c>
      <c r="H16" s="70" t="s">
        <v>428</v>
      </c>
      <c r="I16" s="70" t="s">
        <v>428</v>
      </c>
      <c r="J16" s="70" t="s">
        <v>428</v>
      </c>
      <c r="K16" s="70" t="s">
        <v>428</v>
      </c>
      <c r="L16" s="70" t="s">
        <v>428</v>
      </c>
      <c r="M16" s="70" t="s">
        <v>428</v>
      </c>
      <c r="N16" s="69" t="s">
        <v>448</v>
      </c>
      <c r="O16" s="119" t="s">
        <v>449</v>
      </c>
      <c r="P16" s="69" t="s">
        <v>450</v>
      </c>
    </row>
    <row r="17" spans="1:16" ht="77.25" x14ac:dyDescent="0.25">
      <c r="A17" s="70">
        <v>6</v>
      </c>
      <c r="B17" s="116" t="s">
        <v>451</v>
      </c>
      <c r="C17" s="70" t="s">
        <v>452</v>
      </c>
      <c r="D17" s="70" t="s">
        <v>385</v>
      </c>
      <c r="E17" s="70" t="s">
        <v>429</v>
      </c>
      <c r="F17" s="70" t="s">
        <v>452</v>
      </c>
      <c r="G17" s="70" t="s">
        <v>452</v>
      </c>
      <c r="H17" s="70" t="s">
        <v>452</v>
      </c>
      <c r="I17" s="70" t="s">
        <v>452</v>
      </c>
      <c r="J17" s="70" t="s">
        <v>452</v>
      </c>
      <c r="K17" s="70" t="s">
        <v>452</v>
      </c>
      <c r="L17" s="70" t="s">
        <v>452</v>
      </c>
      <c r="M17" s="70" t="s">
        <v>452</v>
      </c>
      <c r="N17" s="69" t="s">
        <v>453</v>
      </c>
      <c r="O17" s="121" t="s">
        <v>454</v>
      </c>
      <c r="P17" s="69" t="s">
        <v>455</v>
      </c>
    </row>
    <row r="21" spans="1:16" x14ac:dyDescent="0.25">
      <c r="B21" s="133" t="s">
        <v>529</v>
      </c>
      <c r="C21" s="133"/>
      <c r="D21" s="133"/>
      <c r="E21" s="132"/>
    </row>
    <row r="22" spans="1:16" ht="45" x14ac:dyDescent="0.25">
      <c r="A22" s="57" t="s">
        <v>357</v>
      </c>
      <c r="B22" s="57" t="s">
        <v>210</v>
      </c>
      <c r="C22" s="85" t="s">
        <v>516</v>
      </c>
      <c r="D22" s="57" t="s">
        <v>518</v>
      </c>
      <c r="E22" s="85" t="s">
        <v>523</v>
      </c>
      <c r="F22" s="85" t="s">
        <v>524</v>
      </c>
    </row>
    <row r="23" spans="1:16" ht="30" customHeight="1" x14ac:dyDescent="0.25">
      <c r="A23" s="70">
        <v>1</v>
      </c>
      <c r="B23" s="118" t="s">
        <v>514</v>
      </c>
      <c r="C23" s="70" t="s">
        <v>517</v>
      </c>
      <c r="D23" s="70" t="s">
        <v>519</v>
      </c>
      <c r="E23" s="70" t="s">
        <v>525</v>
      </c>
      <c r="F23" s="70" t="s">
        <v>526</v>
      </c>
    </row>
    <row r="24" spans="1:16" ht="28.5" customHeight="1" x14ac:dyDescent="0.25">
      <c r="A24" s="70">
        <v>2</v>
      </c>
      <c r="B24" s="118" t="s">
        <v>515</v>
      </c>
      <c r="C24" s="70" t="s">
        <v>517</v>
      </c>
      <c r="D24" s="70" t="s">
        <v>520</v>
      </c>
      <c r="E24" s="70" t="s">
        <v>527</v>
      </c>
      <c r="F24" s="70" t="s">
        <v>528</v>
      </c>
    </row>
    <row r="25" spans="1:16" ht="28.5" customHeight="1" x14ac:dyDescent="0.25">
      <c r="A25" s="70">
        <v>3</v>
      </c>
      <c r="B25" s="118" t="s">
        <v>437</v>
      </c>
      <c r="C25" s="70" t="s">
        <v>517</v>
      </c>
      <c r="D25" s="70" t="s">
        <v>564</v>
      </c>
      <c r="E25" s="70" t="s">
        <v>555</v>
      </c>
      <c r="F25" s="70" t="s">
        <v>563</v>
      </c>
    </row>
    <row r="26" spans="1:16" ht="28.5" customHeight="1" x14ac:dyDescent="0.25">
      <c r="A26" s="70">
        <v>4</v>
      </c>
      <c r="B26" s="120" t="s">
        <v>441</v>
      </c>
      <c r="C26" s="70" t="s">
        <v>565</v>
      </c>
      <c r="D26" s="70" t="s">
        <v>522</v>
      </c>
      <c r="E26" s="70" t="s">
        <v>536</v>
      </c>
      <c r="F26" s="70" t="s">
        <v>195</v>
      </c>
    </row>
    <row r="27" spans="1:16" ht="33.75" customHeight="1" x14ac:dyDescent="0.25">
      <c r="A27" s="70">
        <v>5</v>
      </c>
      <c r="B27" s="118" t="s">
        <v>495</v>
      </c>
      <c r="C27" s="70" t="s">
        <v>561</v>
      </c>
      <c r="D27" s="70" t="s">
        <v>562</v>
      </c>
      <c r="E27" s="70" t="s">
        <v>517</v>
      </c>
      <c r="F27" s="70" t="s">
        <v>180</v>
      </c>
    </row>
  </sheetData>
  <pageMargins left="0.51181102362204722" right="0.51181102362204722" top="0.78740157480314965" bottom="0.78740157480314965" header="0.31496062992125984" footer="0.31496062992125984"/>
  <pageSetup paperSize="9"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4:K36"/>
  <sheetViews>
    <sheetView workbookViewId="0">
      <selection activeCell="C37" sqref="C37"/>
    </sheetView>
  </sheetViews>
  <sheetFormatPr defaultRowHeight="15" x14ac:dyDescent="0.25"/>
  <cols>
    <col min="1" max="1" width="9.140625" customWidth="1"/>
    <col min="2" max="2" width="36.140625" customWidth="1"/>
    <col min="3" max="3" width="22.5703125" customWidth="1"/>
    <col min="4" max="4" width="23.28515625" customWidth="1"/>
    <col min="5" max="5" width="21.140625" customWidth="1"/>
    <col min="6" max="6" width="23.7109375" customWidth="1"/>
    <col min="7" max="7" width="18.7109375" customWidth="1"/>
    <col min="8" max="8" width="18.140625" customWidth="1"/>
    <col min="9" max="9" width="17" customWidth="1"/>
    <col min="10" max="10" width="18.28515625" customWidth="1"/>
    <col min="11" max="11" width="20.28515625" customWidth="1"/>
  </cols>
  <sheetData>
    <row r="4" spans="1:11" x14ac:dyDescent="0.25">
      <c r="D4" s="61"/>
    </row>
    <row r="5" spans="1:11" x14ac:dyDescent="0.25">
      <c r="D5" s="61" t="s">
        <v>198</v>
      </c>
    </row>
    <row r="6" spans="1:11" x14ac:dyDescent="0.25">
      <c r="D6" s="61" t="s">
        <v>199</v>
      </c>
    </row>
    <row r="7" spans="1:11" x14ac:dyDescent="0.25">
      <c r="D7" s="61" t="s">
        <v>38</v>
      </c>
    </row>
    <row r="8" spans="1:11" x14ac:dyDescent="0.25">
      <c r="D8" s="61"/>
    </row>
    <row r="9" spans="1:11" ht="18.75" x14ac:dyDescent="0.3">
      <c r="C9" s="55"/>
      <c r="D9" s="95" t="s">
        <v>356</v>
      </c>
      <c r="E9" s="55"/>
    </row>
    <row r="11" spans="1:11" x14ac:dyDescent="0.25">
      <c r="A11" s="18" t="s">
        <v>456</v>
      </c>
    </row>
    <row r="12" spans="1:11" x14ac:dyDescent="0.25">
      <c r="A12" s="18"/>
    </row>
    <row r="13" spans="1:11" x14ac:dyDescent="0.25">
      <c r="A13" s="18"/>
      <c r="C13" s="113" t="s">
        <v>457</v>
      </c>
      <c r="D13" s="114"/>
      <c r="E13" s="115"/>
    </row>
    <row r="14" spans="1:11" x14ac:dyDescent="0.25">
      <c r="A14" s="57" t="s">
        <v>357</v>
      </c>
      <c r="B14" s="57" t="s">
        <v>458</v>
      </c>
      <c r="C14" s="57">
        <v>2015</v>
      </c>
      <c r="D14" s="57">
        <v>2016</v>
      </c>
      <c r="E14" s="57">
        <v>2017</v>
      </c>
      <c r="F14" s="57">
        <v>2018</v>
      </c>
      <c r="G14" s="57">
        <v>2019</v>
      </c>
      <c r="H14" s="57">
        <v>2020</v>
      </c>
      <c r="I14" s="57">
        <v>2021</v>
      </c>
      <c r="J14" s="57">
        <v>2022</v>
      </c>
      <c r="K14" s="57">
        <v>2023</v>
      </c>
    </row>
    <row r="15" spans="1:11" x14ac:dyDescent="0.25">
      <c r="A15" s="122"/>
      <c r="B15" s="123" t="s">
        <v>459</v>
      </c>
      <c r="C15" s="124">
        <v>1</v>
      </c>
      <c r="D15" s="123">
        <v>1</v>
      </c>
      <c r="E15" s="123">
        <v>1</v>
      </c>
      <c r="F15" s="123">
        <v>1</v>
      </c>
      <c r="G15" s="124">
        <v>1</v>
      </c>
      <c r="H15" s="123">
        <v>1</v>
      </c>
      <c r="I15" s="123">
        <v>1</v>
      </c>
      <c r="J15" s="123">
        <v>1</v>
      </c>
      <c r="K15" s="123">
        <v>1</v>
      </c>
    </row>
    <row r="16" spans="1:11" ht="77.25" x14ac:dyDescent="0.25">
      <c r="A16" s="70">
        <v>1</v>
      </c>
      <c r="B16" s="69" t="s">
        <v>460</v>
      </c>
      <c r="C16" s="69" t="s">
        <v>461</v>
      </c>
      <c r="D16" s="69" t="s">
        <v>461</v>
      </c>
      <c r="E16" s="69" t="s">
        <v>461</v>
      </c>
      <c r="F16" s="69" t="s">
        <v>461</v>
      </c>
      <c r="G16" s="69" t="s">
        <v>461</v>
      </c>
      <c r="H16" s="69" t="s">
        <v>461</v>
      </c>
      <c r="I16" s="69" t="s">
        <v>461</v>
      </c>
      <c r="J16" s="69" t="s">
        <v>461</v>
      </c>
      <c r="K16" s="69" t="s">
        <v>461</v>
      </c>
    </row>
    <row r="17" spans="1:11" ht="77.25" x14ac:dyDescent="0.25">
      <c r="A17" s="70">
        <v>2</v>
      </c>
      <c r="B17" s="69" t="s">
        <v>462</v>
      </c>
      <c r="C17" s="69" t="s">
        <v>463</v>
      </c>
      <c r="D17" s="69" t="s">
        <v>463</v>
      </c>
      <c r="E17" s="69" t="s">
        <v>463</v>
      </c>
      <c r="F17" s="69" t="s">
        <v>463</v>
      </c>
      <c r="G17" s="69" t="s">
        <v>463</v>
      </c>
      <c r="H17" s="69" t="s">
        <v>463</v>
      </c>
      <c r="I17" s="69" t="s">
        <v>463</v>
      </c>
      <c r="J17" s="69" t="s">
        <v>463</v>
      </c>
      <c r="K17" s="69" t="s">
        <v>463</v>
      </c>
    </row>
    <row r="18" spans="1:11" ht="1.5" customHeight="1" x14ac:dyDescent="0.25">
      <c r="A18" s="125"/>
      <c r="B18" s="125"/>
      <c r="C18" s="125"/>
      <c r="D18" s="125"/>
      <c r="E18" s="125"/>
      <c r="F18" s="125"/>
      <c r="G18" s="125"/>
      <c r="H18" s="125"/>
      <c r="I18" s="125"/>
      <c r="J18" s="125"/>
      <c r="K18" s="125"/>
    </row>
    <row r="19" spans="1:11" ht="77.25" x14ac:dyDescent="0.25">
      <c r="A19" s="70">
        <v>3</v>
      </c>
      <c r="B19" s="69" t="s">
        <v>464</v>
      </c>
      <c r="C19" s="69" t="s">
        <v>461</v>
      </c>
      <c r="D19" s="69" t="s">
        <v>461</v>
      </c>
      <c r="E19" s="69" t="s">
        <v>461</v>
      </c>
      <c r="F19" s="69" t="s">
        <v>461</v>
      </c>
      <c r="G19" s="69" t="s">
        <v>461</v>
      </c>
      <c r="H19" s="69" t="s">
        <v>461</v>
      </c>
      <c r="I19" s="69" t="s">
        <v>461</v>
      </c>
      <c r="J19" s="69" t="s">
        <v>461</v>
      </c>
      <c r="K19" s="69" t="s">
        <v>461</v>
      </c>
    </row>
    <row r="20" spans="1:11" ht="77.25" x14ac:dyDescent="0.25">
      <c r="A20" s="70">
        <v>4</v>
      </c>
      <c r="B20" s="69" t="s">
        <v>465</v>
      </c>
      <c r="C20" s="126" t="s">
        <v>478</v>
      </c>
      <c r="D20" s="69" t="s">
        <v>463</v>
      </c>
      <c r="E20" s="69" t="s">
        <v>463</v>
      </c>
      <c r="F20" s="69" t="s">
        <v>463</v>
      </c>
      <c r="G20" s="69" t="s">
        <v>463</v>
      </c>
      <c r="H20" s="69" t="s">
        <v>463</v>
      </c>
      <c r="I20" s="69" t="s">
        <v>463</v>
      </c>
      <c r="J20" s="69" t="s">
        <v>463</v>
      </c>
      <c r="K20" s="69" t="s">
        <v>463</v>
      </c>
    </row>
    <row r="22" spans="1:11" x14ac:dyDescent="0.25">
      <c r="A22" t="s">
        <v>513</v>
      </c>
    </row>
    <row r="24" spans="1:11" x14ac:dyDescent="0.25">
      <c r="A24" s="133" t="s">
        <v>668</v>
      </c>
      <c r="B24" s="133"/>
      <c r="C24" s="133"/>
      <c r="D24" s="132"/>
    </row>
    <row r="25" spans="1:11" x14ac:dyDescent="0.25">
      <c r="A25" s="96" t="s">
        <v>357</v>
      </c>
      <c r="B25" s="96" t="s">
        <v>354</v>
      </c>
      <c r="C25" s="96" t="s">
        <v>502</v>
      </c>
      <c r="D25" s="96" t="s">
        <v>509</v>
      </c>
    </row>
    <row r="26" spans="1:11" x14ac:dyDescent="0.25">
      <c r="A26" s="122"/>
      <c r="B26" s="123" t="s">
        <v>503</v>
      </c>
      <c r="C26" s="26"/>
      <c r="D26" s="26"/>
    </row>
    <row r="27" spans="1:11" x14ac:dyDescent="0.25">
      <c r="A27" s="70">
        <v>1</v>
      </c>
      <c r="B27" s="100" t="s">
        <v>221</v>
      </c>
      <c r="C27" s="25">
        <v>5</v>
      </c>
      <c r="D27" s="25" t="s">
        <v>510</v>
      </c>
    </row>
    <row r="28" spans="1:11" x14ac:dyDescent="0.25">
      <c r="A28" s="70">
        <v>2</v>
      </c>
      <c r="B28" s="100" t="s">
        <v>218</v>
      </c>
      <c r="C28" s="25">
        <v>5</v>
      </c>
      <c r="D28" s="25" t="s">
        <v>511</v>
      </c>
    </row>
    <row r="29" spans="1:11" x14ac:dyDescent="0.25">
      <c r="A29" s="87">
        <v>3</v>
      </c>
      <c r="B29" s="137" t="s">
        <v>220</v>
      </c>
      <c r="C29" s="25">
        <v>5</v>
      </c>
      <c r="D29" s="25" t="s">
        <v>511</v>
      </c>
    </row>
    <row r="30" spans="1:11" x14ac:dyDescent="0.25">
      <c r="A30" s="70">
        <v>4</v>
      </c>
      <c r="B30" s="100" t="s">
        <v>217</v>
      </c>
      <c r="C30" s="25">
        <v>5</v>
      </c>
      <c r="D30" s="25" t="s">
        <v>510</v>
      </c>
    </row>
    <row r="31" spans="1:11" x14ac:dyDescent="0.25">
      <c r="A31" s="70">
        <v>5</v>
      </c>
      <c r="B31" s="100" t="s">
        <v>504</v>
      </c>
      <c r="C31" s="25">
        <v>5</v>
      </c>
      <c r="D31" s="25" t="s">
        <v>511</v>
      </c>
    </row>
    <row r="32" spans="1:11" x14ac:dyDescent="0.25">
      <c r="A32" s="25">
        <v>6</v>
      </c>
      <c r="B32" s="138" t="s">
        <v>505</v>
      </c>
      <c r="C32" s="25">
        <v>5</v>
      </c>
      <c r="D32" s="25" t="s">
        <v>511</v>
      </c>
    </row>
    <row r="33" spans="1:4" x14ac:dyDescent="0.25">
      <c r="A33" s="25">
        <v>7</v>
      </c>
      <c r="B33" s="100" t="s">
        <v>506</v>
      </c>
      <c r="C33" s="25">
        <v>5</v>
      </c>
      <c r="D33" s="25" t="s">
        <v>510</v>
      </c>
    </row>
    <row r="34" spans="1:4" x14ac:dyDescent="0.25">
      <c r="A34" s="25">
        <v>8</v>
      </c>
      <c r="B34" s="100" t="s">
        <v>507</v>
      </c>
      <c r="C34" s="25">
        <v>5</v>
      </c>
      <c r="D34" s="25" t="s">
        <v>510</v>
      </c>
    </row>
    <row r="35" spans="1:4" x14ac:dyDescent="0.25">
      <c r="A35" s="25">
        <v>9</v>
      </c>
      <c r="B35" s="100" t="s">
        <v>508</v>
      </c>
      <c r="C35" s="25">
        <v>5</v>
      </c>
      <c r="D35" s="25" t="s">
        <v>512</v>
      </c>
    </row>
    <row r="36" spans="1:4" x14ac:dyDescent="0.25">
      <c r="A36" s="25">
        <v>10</v>
      </c>
      <c r="B36" s="100" t="s">
        <v>469</v>
      </c>
      <c r="C36" s="25">
        <v>5</v>
      </c>
      <c r="D36" s="25" t="s">
        <v>512</v>
      </c>
    </row>
  </sheetData>
  <pageMargins left="0.51181102362204722" right="0.51181102362204722" top="0.78740157480314965" bottom="0.78740157480314965" header="0.31496062992125984" footer="0.31496062992125984"/>
  <pageSetup paperSize="9"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4:L105"/>
  <sheetViews>
    <sheetView topLeftCell="A4" workbookViewId="0">
      <selection activeCell="B104" sqref="B104"/>
    </sheetView>
  </sheetViews>
  <sheetFormatPr defaultRowHeight="15" x14ac:dyDescent="0.25"/>
  <cols>
    <col min="2" max="2" width="24.7109375" customWidth="1"/>
    <col min="3" max="3" width="13.5703125" customWidth="1"/>
    <col min="4" max="4" width="10" customWidth="1"/>
    <col min="5" max="5" width="11.85546875" customWidth="1"/>
    <col min="6" max="6" width="11" customWidth="1"/>
    <col min="7" max="7" width="11.42578125" customWidth="1"/>
    <col min="8" max="8" width="11.5703125" customWidth="1"/>
    <col min="9" max="9" width="10.5703125" customWidth="1"/>
    <col min="10" max="10" width="11.7109375" customWidth="1"/>
    <col min="11" max="11" width="10.140625" customWidth="1"/>
  </cols>
  <sheetData>
    <row r="4" spans="1:11" x14ac:dyDescent="0.25">
      <c r="D4" s="61"/>
    </row>
    <row r="5" spans="1:11" x14ac:dyDescent="0.25">
      <c r="D5" s="61" t="s">
        <v>198</v>
      </c>
    </row>
    <row r="6" spans="1:11" x14ac:dyDescent="0.25">
      <c r="D6" s="61" t="s">
        <v>199</v>
      </c>
    </row>
    <row r="7" spans="1:11" x14ac:dyDescent="0.25">
      <c r="D7" s="61" t="s">
        <v>38</v>
      </c>
    </row>
    <row r="8" spans="1:11" x14ac:dyDescent="0.25">
      <c r="D8" s="61"/>
    </row>
    <row r="9" spans="1:11" ht="18.75" x14ac:dyDescent="0.3">
      <c r="C9" s="55"/>
      <c r="D9" s="95" t="s">
        <v>356</v>
      </c>
      <c r="E9" s="55"/>
    </row>
    <row r="11" spans="1:11" x14ac:dyDescent="0.25">
      <c r="A11" s="127" t="s">
        <v>479</v>
      </c>
    </row>
    <row r="12" spans="1:11" x14ac:dyDescent="0.25">
      <c r="A12" s="127"/>
    </row>
    <row r="13" spans="1:11" x14ac:dyDescent="0.25">
      <c r="A13" s="127"/>
    </row>
    <row r="14" spans="1:11" x14ac:dyDescent="0.25">
      <c r="A14" s="128" t="s">
        <v>466</v>
      </c>
      <c r="B14" s="129"/>
    </row>
    <row r="15" spans="1:11" x14ac:dyDescent="0.25">
      <c r="A15" s="127" t="s">
        <v>467</v>
      </c>
    </row>
    <row r="16" spans="1:11" x14ac:dyDescent="0.25">
      <c r="A16" s="127"/>
      <c r="C16" s="113" t="s">
        <v>468</v>
      </c>
      <c r="D16" s="114"/>
      <c r="E16" s="115"/>
      <c r="F16" s="114"/>
      <c r="G16" s="114"/>
      <c r="H16" s="114"/>
      <c r="I16" s="114"/>
      <c r="J16" s="114"/>
      <c r="K16" s="115"/>
    </row>
    <row r="17" spans="1:11" x14ac:dyDescent="0.25">
      <c r="A17" s="57" t="s">
        <v>357</v>
      </c>
      <c r="B17" s="57" t="s">
        <v>210</v>
      </c>
      <c r="C17" s="57">
        <v>2015</v>
      </c>
      <c r="D17" s="57">
        <v>2016</v>
      </c>
      <c r="E17" s="57">
        <v>2017</v>
      </c>
      <c r="F17" s="57">
        <v>2018</v>
      </c>
      <c r="G17" s="57">
        <v>2019</v>
      </c>
      <c r="H17" s="57">
        <v>2020</v>
      </c>
      <c r="I17" s="57">
        <v>2021</v>
      </c>
      <c r="J17" s="57">
        <v>2022</v>
      </c>
      <c r="K17" s="57">
        <v>2023</v>
      </c>
    </row>
    <row r="18" spans="1:11" x14ac:dyDescent="0.25">
      <c r="A18" s="70">
        <v>1</v>
      </c>
      <c r="B18" s="101" t="s">
        <v>212</v>
      </c>
      <c r="C18" s="99">
        <v>1</v>
      </c>
      <c r="D18" s="99">
        <v>1</v>
      </c>
      <c r="E18" s="70">
        <v>1</v>
      </c>
      <c r="F18" s="26">
        <v>1</v>
      </c>
      <c r="G18" s="26">
        <v>1</v>
      </c>
      <c r="H18" s="26">
        <v>1</v>
      </c>
      <c r="I18" s="26">
        <v>1</v>
      </c>
      <c r="J18" s="26">
        <v>1</v>
      </c>
      <c r="K18" s="26">
        <v>1</v>
      </c>
    </row>
    <row r="19" spans="1:11" x14ac:dyDescent="0.25">
      <c r="A19" s="70">
        <v>2</v>
      </c>
      <c r="B19" s="101" t="s">
        <v>213</v>
      </c>
      <c r="C19" s="99">
        <v>1</v>
      </c>
      <c r="D19" s="99">
        <v>1</v>
      </c>
      <c r="E19" s="99">
        <v>1</v>
      </c>
      <c r="F19" s="26">
        <v>1</v>
      </c>
      <c r="G19" s="26">
        <v>1</v>
      </c>
      <c r="H19" s="26">
        <v>1</v>
      </c>
      <c r="I19" s="26">
        <v>1</v>
      </c>
      <c r="J19" s="26">
        <v>1</v>
      </c>
      <c r="K19" s="26">
        <v>1</v>
      </c>
    </row>
    <row r="20" spans="1:11" x14ac:dyDescent="0.25">
      <c r="A20" s="70">
        <v>3</v>
      </c>
      <c r="B20" s="101" t="s">
        <v>214</v>
      </c>
      <c r="C20" s="70">
        <v>0</v>
      </c>
      <c r="D20" s="70">
        <v>0</v>
      </c>
      <c r="E20" s="70">
        <v>0</v>
      </c>
      <c r="F20" s="26">
        <v>0</v>
      </c>
      <c r="G20" s="26">
        <v>0</v>
      </c>
      <c r="H20" s="26">
        <v>0</v>
      </c>
      <c r="I20" s="26">
        <v>0</v>
      </c>
      <c r="J20" s="26">
        <v>0</v>
      </c>
      <c r="K20" s="26">
        <v>0</v>
      </c>
    </row>
    <row r="21" spans="1:11" x14ac:dyDescent="0.25">
      <c r="A21" s="70">
        <v>4</v>
      </c>
      <c r="B21" s="101" t="s">
        <v>220</v>
      </c>
      <c r="C21" s="99">
        <v>1</v>
      </c>
      <c r="D21" s="99">
        <v>1</v>
      </c>
      <c r="E21" s="99">
        <v>1</v>
      </c>
      <c r="F21" s="26">
        <v>1</v>
      </c>
      <c r="G21" s="26">
        <v>3</v>
      </c>
      <c r="H21" s="26">
        <v>3</v>
      </c>
      <c r="I21" s="26">
        <v>3</v>
      </c>
      <c r="J21" s="26">
        <v>3</v>
      </c>
      <c r="K21" s="26">
        <v>3</v>
      </c>
    </row>
    <row r="22" spans="1:11" x14ac:dyDescent="0.25">
      <c r="A22" s="70">
        <v>5</v>
      </c>
      <c r="B22" s="101" t="s">
        <v>221</v>
      </c>
      <c r="C22" s="70">
        <v>1</v>
      </c>
      <c r="D22" s="70">
        <v>1</v>
      </c>
      <c r="E22" s="70">
        <v>1</v>
      </c>
      <c r="F22" s="26">
        <v>0</v>
      </c>
      <c r="G22" s="26">
        <v>1</v>
      </c>
      <c r="H22" s="26">
        <v>1</v>
      </c>
      <c r="I22" s="26">
        <v>1</v>
      </c>
      <c r="J22" s="26">
        <v>1</v>
      </c>
      <c r="K22" s="26">
        <v>1</v>
      </c>
    </row>
    <row r="23" spans="1:11" x14ac:dyDescent="0.25">
      <c r="A23" s="70">
        <v>6</v>
      </c>
      <c r="B23" s="101" t="s">
        <v>228</v>
      </c>
      <c r="C23" s="70">
        <v>0</v>
      </c>
      <c r="D23" s="70">
        <v>0</v>
      </c>
      <c r="E23" s="99">
        <v>1</v>
      </c>
      <c r="F23" s="26">
        <v>1</v>
      </c>
      <c r="G23" s="26">
        <v>1</v>
      </c>
      <c r="H23" s="26">
        <v>1</v>
      </c>
      <c r="I23" s="26">
        <v>1</v>
      </c>
      <c r="J23" s="26">
        <v>1</v>
      </c>
      <c r="K23" s="26">
        <v>1</v>
      </c>
    </row>
    <row r="24" spans="1:11" x14ac:dyDescent="0.25">
      <c r="A24" s="70">
        <v>7</v>
      </c>
      <c r="B24" s="101" t="s">
        <v>234</v>
      </c>
      <c r="C24" s="99">
        <v>0</v>
      </c>
      <c r="D24" s="99">
        <v>0</v>
      </c>
      <c r="E24" s="99">
        <v>1</v>
      </c>
      <c r="F24" s="26">
        <v>1</v>
      </c>
      <c r="G24" s="26">
        <v>1</v>
      </c>
      <c r="H24" s="26">
        <v>1</v>
      </c>
      <c r="I24" s="26">
        <v>1</v>
      </c>
      <c r="J24" s="26">
        <v>1</v>
      </c>
      <c r="K24" s="26">
        <v>1</v>
      </c>
    </row>
    <row r="25" spans="1:11" x14ac:dyDescent="0.25">
      <c r="A25" s="70">
        <v>8</v>
      </c>
      <c r="B25" s="103" t="s">
        <v>222</v>
      </c>
      <c r="C25" s="70">
        <v>0</v>
      </c>
      <c r="D25" s="70">
        <v>0</v>
      </c>
      <c r="E25" s="70">
        <v>0</v>
      </c>
      <c r="F25" s="26">
        <v>0</v>
      </c>
      <c r="G25" s="26">
        <v>0</v>
      </c>
      <c r="H25" s="26">
        <v>0</v>
      </c>
      <c r="I25" s="26">
        <v>0</v>
      </c>
      <c r="J25" s="26">
        <v>0</v>
      </c>
      <c r="K25" s="26">
        <v>0</v>
      </c>
    </row>
    <row r="26" spans="1:11" x14ac:dyDescent="0.25">
      <c r="A26" s="70">
        <v>9</v>
      </c>
      <c r="B26" s="101" t="s">
        <v>223</v>
      </c>
      <c r="C26" s="99">
        <v>1</v>
      </c>
      <c r="D26" s="99">
        <v>1</v>
      </c>
      <c r="E26" s="99">
        <v>1</v>
      </c>
      <c r="F26" s="26">
        <v>0</v>
      </c>
      <c r="G26" s="26">
        <v>0</v>
      </c>
      <c r="H26" s="26">
        <v>0</v>
      </c>
      <c r="I26" s="26">
        <v>0</v>
      </c>
      <c r="J26" s="26">
        <v>0</v>
      </c>
      <c r="K26" s="26">
        <v>0</v>
      </c>
    </row>
    <row r="27" spans="1:11" x14ac:dyDescent="0.25">
      <c r="A27" s="70">
        <v>10</v>
      </c>
      <c r="B27" s="101" t="s">
        <v>229</v>
      </c>
      <c r="C27" s="70">
        <v>1</v>
      </c>
      <c r="D27" s="70">
        <v>1</v>
      </c>
      <c r="E27" s="70">
        <v>1</v>
      </c>
      <c r="F27" s="26">
        <v>0</v>
      </c>
      <c r="G27" s="26">
        <v>0</v>
      </c>
      <c r="H27" s="26">
        <v>0</v>
      </c>
      <c r="I27" s="26">
        <v>0</v>
      </c>
      <c r="J27" s="26">
        <v>0</v>
      </c>
      <c r="K27" s="26">
        <v>0</v>
      </c>
    </row>
    <row r="28" spans="1:11" x14ac:dyDescent="0.25">
      <c r="A28" s="70">
        <v>11</v>
      </c>
      <c r="B28" s="101" t="s">
        <v>469</v>
      </c>
      <c r="C28" s="70">
        <v>0</v>
      </c>
      <c r="D28" s="70">
        <v>0</v>
      </c>
      <c r="E28" s="70">
        <v>0</v>
      </c>
      <c r="F28" s="26">
        <v>0</v>
      </c>
      <c r="G28" s="26">
        <v>0</v>
      </c>
      <c r="H28" s="26">
        <v>0</v>
      </c>
      <c r="I28" s="26">
        <v>0</v>
      </c>
      <c r="J28" s="26">
        <v>0</v>
      </c>
      <c r="K28" s="26">
        <v>0</v>
      </c>
    </row>
    <row r="29" spans="1:11" x14ac:dyDescent="0.25">
      <c r="A29" s="70">
        <v>12</v>
      </c>
      <c r="B29" s="101" t="s">
        <v>224</v>
      </c>
      <c r="C29" s="70">
        <v>0</v>
      </c>
      <c r="D29" s="70">
        <v>0</v>
      </c>
      <c r="E29" s="99">
        <v>0</v>
      </c>
      <c r="F29" s="26">
        <v>1</v>
      </c>
      <c r="G29" s="26">
        <v>1</v>
      </c>
      <c r="H29" s="26">
        <v>1</v>
      </c>
      <c r="I29" s="26">
        <v>1</v>
      </c>
      <c r="J29" s="26">
        <v>1</v>
      </c>
      <c r="K29" s="26">
        <v>1</v>
      </c>
    </row>
    <row r="30" spans="1:11" x14ac:dyDescent="0.25">
      <c r="A30" s="70">
        <v>13</v>
      </c>
      <c r="B30" s="101" t="s">
        <v>225</v>
      </c>
      <c r="C30" s="99">
        <v>0</v>
      </c>
      <c r="D30" s="99">
        <v>0</v>
      </c>
      <c r="E30" s="99">
        <v>0</v>
      </c>
      <c r="F30" s="26">
        <v>0</v>
      </c>
      <c r="G30" s="26">
        <v>1</v>
      </c>
      <c r="H30" s="26">
        <v>1</v>
      </c>
      <c r="I30" s="26">
        <v>1</v>
      </c>
      <c r="J30" s="26">
        <v>1</v>
      </c>
      <c r="K30" s="26">
        <v>1</v>
      </c>
    </row>
    <row r="31" spans="1:11" x14ac:dyDescent="0.25">
      <c r="A31" s="70">
        <v>14</v>
      </c>
      <c r="B31" s="101" t="s">
        <v>235</v>
      </c>
      <c r="C31" s="99">
        <v>0</v>
      </c>
      <c r="D31" s="99">
        <v>0</v>
      </c>
      <c r="E31" s="99">
        <v>1</v>
      </c>
      <c r="F31" s="26">
        <v>1</v>
      </c>
      <c r="G31" s="26">
        <v>1</v>
      </c>
      <c r="H31" s="26">
        <v>1</v>
      </c>
      <c r="I31" s="26">
        <v>1</v>
      </c>
      <c r="J31" s="26">
        <v>1</v>
      </c>
      <c r="K31" s="26">
        <v>1</v>
      </c>
    </row>
    <row r="32" spans="1:11" x14ac:dyDescent="0.25">
      <c r="A32" s="70">
        <v>15</v>
      </c>
      <c r="B32" s="101" t="s">
        <v>236</v>
      </c>
      <c r="C32" s="70">
        <v>0</v>
      </c>
      <c r="D32" s="70">
        <v>0</v>
      </c>
      <c r="E32" s="70">
        <v>0</v>
      </c>
      <c r="F32" s="26">
        <v>0</v>
      </c>
      <c r="G32" s="26">
        <v>0</v>
      </c>
      <c r="H32" s="26">
        <v>0</v>
      </c>
      <c r="I32" s="26">
        <v>0</v>
      </c>
      <c r="J32" s="26">
        <v>0</v>
      </c>
      <c r="K32" s="26">
        <v>0</v>
      </c>
    </row>
    <row r="33" spans="1:11" x14ac:dyDescent="0.25">
      <c r="A33" s="70">
        <v>16</v>
      </c>
      <c r="B33" s="101" t="s">
        <v>237</v>
      </c>
      <c r="C33" s="70">
        <v>0</v>
      </c>
      <c r="D33" s="70">
        <v>0</v>
      </c>
      <c r="E33" s="99">
        <v>0</v>
      </c>
      <c r="F33" s="26">
        <v>0</v>
      </c>
      <c r="G33" s="26">
        <v>0</v>
      </c>
      <c r="H33" s="26">
        <v>0</v>
      </c>
      <c r="I33" s="26">
        <v>0</v>
      </c>
      <c r="J33" s="26">
        <v>0</v>
      </c>
      <c r="K33" s="26">
        <v>0</v>
      </c>
    </row>
    <row r="35" spans="1:11" x14ac:dyDescent="0.25">
      <c r="A35" s="127"/>
    </row>
    <row r="36" spans="1:11" x14ac:dyDescent="0.25">
      <c r="A36" s="127" t="s">
        <v>470</v>
      </c>
      <c r="C36" s="113" t="s">
        <v>471</v>
      </c>
      <c r="D36" s="114"/>
      <c r="E36" s="115"/>
      <c r="F36" s="131"/>
      <c r="G36" s="114"/>
      <c r="H36" s="114"/>
      <c r="I36" s="114"/>
      <c r="J36" s="114"/>
      <c r="K36" s="115"/>
    </row>
    <row r="37" spans="1:11" x14ac:dyDescent="0.25">
      <c r="A37" s="57" t="s">
        <v>357</v>
      </c>
      <c r="B37" s="57" t="s">
        <v>210</v>
      </c>
      <c r="C37" s="57">
        <v>2015</v>
      </c>
      <c r="D37" s="57">
        <v>2016</v>
      </c>
      <c r="E37" s="57">
        <v>2017</v>
      </c>
      <c r="F37" s="57">
        <v>2018</v>
      </c>
      <c r="G37" s="57">
        <v>2019</v>
      </c>
      <c r="H37" s="57">
        <v>2020</v>
      </c>
      <c r="I37" s="57">
        <v>2021</v>
      </c>
      <c r="J37" s="57">
        <v>2022</v>
      </c>
      <c r="K37" s="57">
        <v>2023</v>
      </c>
    </row>
    <row r="38" spans="1:11" x14ac:dyDescent="0.25">
      <c r="A38" s="70">
        <v>1</v>
      </c>
      <c r="B38" s="101" t="s">
        <v>212</v>
      </c>
      <c r="C38" s="99">
        <v>1</v>
      </c>
      <c r="D38" s="99">
        <v>1</v>
      </c>
      <c r="E38" s="70">
        <v>1</v>
      </c>
      <c r="F38" s="25">
        <v>1</v>
      </c>
      <c r="G38" s="25">
        <v>1</v>
      </c>
      <c r="H38" s="25">
        <v>1</v>
      </c>
      <c r="I38" s="25">
        <v>1</v>
      </c>
      <c r="J38" s="25">
        <v>1</v>
      </c>
      <c r="K38" s="25">
        <v>1</v>
      </c>
    </row>
    <row r="39" spans="1:11" x14ac:dyDescent="0.25">
      <c r="A39" s="70">
        <v>2</v>
      </c>
      <c r="B39" s="101" t="s">
        <v>213</v>
      </c>
      <c r="C39" s="99">
        <v>0</v>
      </c>
      <c r="D39" s="99">
        <v>0</v>
      </c>
      <c r="E39" s="99">
        <v>0</v>
      </c>
      <c r="F39" s="25">
        <v>1</v>
      </c>
      <c r="G39" s="25">
        <v>1</v>
      </c>
      <c r="H39" s="25">
        <v>1</v>
      </c>
      <c r="I39" s="25">
        <v>1</v>
      </c>
      <c r="J39" s="25">
        <v>1</v>
      </c>
      <c r="K39" s="25">
        <v>1</v>
      </c>
    </row>
    <row r="40" spans="1:11" x14ac:dyDescent="0.25">
      <c r="A40" s="70">
        <v>3</v>
      </c>
      <c r="B40" s="101" t="s">
        <v>214</v>
      </c>
      <c r="C40" s="70">
        <v>0</v>
      </c>
      <c r="D40" s="70">
        <v>0</v>
      </c>
      <c r="E40" s="70">
        <v>0</v>
      </c>
      <c r="F40" s="25">
        <v>1</v>
      </c>
      <c r="G40" s="25">
        <v>1</v>
      </c>
      <c r="H40" s="25">
        <v>1</v>
      </c>
      <c r="I40" s="25">
        <v>1</v>
      </c>
      <c r="J40" s="25">
        <v>1</v>
      </c>
      <c r="K40" s="25">
        <v>1</v>
      </c>
    </row>
    <row r="41" spans="1:11" x14ac:dyDescent="0.25">
      <c r="A41" s="70">
        <v>4</v>
      </c>
      <c r="B41" s="101" t="s">
        <v>220</v>
      </c>
      <c r="C41" s="99">
        <v>0</v>
      </c>
      <c r="D41" s="99">
        <v>0</v>
      </c>
      <c r="E41" s="99">
        <v>0</v>
      </c>
      <c r="F41" s="25">
        <v>1</v>
      </c>
      <c r="G41" s="25">
        <v>2</v>
      </c>
      <c r="H41" s="25">
        <v>2</v>
      </c>
      <c r="I41" s="25">
        <v>3</v>
      </c>
      <c r="J41" s="25">
        <v>3</v>
      </c>
      <c r="K41" s="25">
        <v>4</v>
      </c>
    </row>
    <row r="42" spans="1:11" x14ac:dyDescent="0.25">
      <c r="A42" s="70">
        <v>5</v>
      </c>
      <c r="B42" s="101" t="s">
        <v>221</v>
      </c>
      <c r="C42" s="70">
        <v>0</v>
      </c>
      <c r="D42" s="70">
        <v>0</v>
      </c>
      <c r="E42" s="70">
        <v>0</v>
      </c>
      <c r="F42" s="25">
        <v>0</v>
      </c>
      <c r="G42" s="25">
        <v>1</v>
      </c>
      <c r="H42" s="25">
        <v>1</v>
      </c>
      <c r="I42" s="25">
        <v>1</v>
      </c>
      <c r="J42" s="25">
        <v>1</v>
      </c>
      <c r="K42" s="25">
        <v>1</v>
      </c>
    </row>
    <row r="43" spans="1:11" x14ac:dyDescent="0.25">
      <c r="A43" s="70">
        <v>6</v>
      </c>
      <c r="B43" s="101" t="s">
        <v>228</v>
      </c>
      <c r="C43" s="70">
        <v>0</v>
      </c>
      <c r="D43" s="70">
        <v>0</v>
      </c>
      <c r="E43" s="99">
        <v>0</v>
      </c>
      <c r="F43" s="25">
        <v>0</v>
      </c>
      <c r="G43" s="25">
        <v>1</v>
      </c>
      <c r="H43" s="25">
        <v>1</v>
      </c>
      <c r="I43" s="25">
        <v>1</v>
      </c>
      <c r="J43" s="25">
        <v>1</v>
      </c>
      <c r="K43" s="25">
        <v>1</v>
      </c>
    </row>
    <row r="44" spans="1:11" x14ac:dyDescent="0.25">
      <c r="A44" s="70">
        <v>7</v>
      </c>
      <c r="B44" s="101" t="s">
        <v>234</v>
      </c>
      <c r="C44" s="99">
        <v>1</v>
      </c>
      <c r="D44" s="99">
        <v>1</v>
      </c>
      <c r="E44" s="99">
        <v>1</v>
      </c>
      <c r="F44" s="25">
        <v>1</v>
      </c>
      <c r="G44" s="25">
        <v>1</v>
      </c>
      <c r="H44" s="25">
        <v>1</v>
      </c>
      <c r="I44" s="25">
        <v>1</v>
      </c>
      <c r="J44" s="25">
        <v>1</v>
      </c>
      <c r="K44" s="25">
        <v>1</v>
      </c>
    </row>
    <row r="45" spans="1:11" x14ac:dyDescent="0.25">
      <c r="A45" s="70">
        <v>8</v>
      </c>
      <c r="B45" s="101" t="s">
        <v>222</v>
      </c>
      <c r="C45" s="70">
        <v>0</v>
      </c>
      <c r="D45" s="70">
        <v>0</v>
      </c>
      <c r="E45" s="70">
        <v>0</v>
      </c>
      <c r="F45" s="25">
        <v>1</v>
      </c>
      <c r="G45" s="25">
        <v>1</v>
      </c>
      <c r="H45" s="25">
        <v>1</v>
      </c>
      <c r="I45" s="25">
        <v>1</v>
      </c>
      <c r="J45" s="25">
        <v>1</v>
      </c>
      <c r="K45" s="25">
        <v>1</v>
      </c>
    </row>
    <row r="46" spans="1:11" x14ac:dyDescent="0.25">
      <c r="A46" s="70">
        <v>9</v>
      </c>
      <c r="B46" s="101" t="s">
        <v>223</v>
      </c>
      <c r="C46" s="99">
        <v>0</v>
      </c>
      <c r="D46" s="99">
        <v>0</v>
      </c>
      <c r="E46" s="99">
        <v>1</v>
      </c>
      <c r="F46" s="25">
        <v>1</v>
      </c>
      <c r="G46" s="25">
        <v>1</v>
      </c>
      <c r="H46" s="25">
        <v>1</v>
      </c>
      <c r="I46" s="25">
        <v>1</v>
      </c>
      <c r="J46" s="25">
        <v>1</v>
      </c>
      <c r="K46" s="25">
        <v>1</v>
      </c>
    </row>
    <row r="47" spans="1:11" x14ac:dyDescent="0.25">
      <c r="A47" s="70">
        <v>10</v>
      </c>
      <c r="B47" s="101" t="s">
        <v>229</v>
      </c>
      <c r="C47" s="70">
        <v>0</v>
      </c>
      <c r="D47" s="70">
        <v>0</v>
      </c>
      <c r="E47" s="70">
        <v>0</v>
      </c>
      <c r="F47" s="25">
        <v>0</v>
      </c>
      <c r="G47" s="25">
        <v>0</v>
      </c>
      <c r="H47" s="25">
        <v>0</v>
      </c>
      <c r="I47" s="25">
        <v>0</v>
      </c>
      <c r="J47" s="25">
        <v>0</v>
      </c>
      <c r="K47" s="25">
        <v>0</v>
      </c>
    </row>
    <row r="48" spans="1:11" x14ac:dyDescent="0.25">
      <c r="A48" s="70">
        <v>11</v>
      </c>
      <c r="B48" s="101" t="s">
        <v>469</v>
      </c>
      <c r="C48" s="70">
        <v>0</v>
      </c>
      <c r="D48" s="70">
        <v>0</v>
      </c>
      <c r="E48" s="70">
        <v>1</v>
      </c>
      <c r="F48" s="25">
        <v>1</v>
      </c>
      <c r="G48" s="25">
        <v>1</v>
      </c>
      <c r="H48" s="25">
        <v>1</v>
      </c>
      <c r="I48" s="25">
        <v>1</v>
      </c>
      <c r="J48" s="25">
        <v>1</v>
      </c>
      <c r="K48" s="25">
        <v>1</v>
      </c>
    </row>
    <row r="49" spans="1:11" x14ac:dyDescent="0.25">
      <c r="A49" s="70">
        <v>12</v>
      </c>
      <c r="B49" s="101" t="s">
        <v>224</v>
      </c>
      <c r="C49" s="70">
        <v>0</v>
      </c>
      <c r="D49" s="70">
        <v>0</v>
      </c>
      <c r="E49" s="99">
        <v>0</v>
      </c>
      <c r="F49" s="25">
        <v>0</v>
      </c>
      <c r="G49" s="25">
        <v>0</v>
      </c>
      <c r="H49" s="25">
        <v>0</v>
      </c>
      <c r="I49" s="25">
        <v>0</v>
      </c>
      <c r="J49" s="25">
        <v>0</v>
      </c>
      <c r="K49" s="25">
        <v>0</v>
      </c>
    </row>
    <row r="50" spans="1:11" x14ac:dyDescent="0.25">
      <c r="A50" s="70">
        <v>13</v>
      </c>
      <c r="B50" s="101" t="s">
        <v>225</v>
      </c>
      <c r="C50" s="99">
        <v>0</v>
      </c>
      <c r="D50" s="99">
        <v>0</v>
      </c>
      <c r="E50" s="99">
        <v>0</v>
      </c>
      <c r="F50" s="25">
        <v>1</v>
      </c>
      <c r="G50" s="25">
        <v>1</v>
      </c>
      <c r="H50" s="25">
        <v>1</v>
      </c>
      <c r="I50" s="25">
        <v>1</v>
      </c>
      <c r="J50" s="25">
        <v>1</v>
      </c>
      <c r="K50" s="25">
        <v>1</v>
      </c>
    </row>
    <row r="51" spans="1:11" x14ac:dyDescent="0.25">
      <c r="A51" s="70">
        <v>14</v>
      </c>
      <c r="B51" s="101" t="s">
        <v>235</v>
      </c>
      <c r="C51" s="99">
        <v>0</v>
      </c>
      <c r="D51" s="99">
        <v>0</v>
      </c>
      <c r="E51" s="99">
        <v>0</v>
      </c>
      <c r="F51" s="25">
        <v>0</v>
      </c>
      <c r="G51" s="25">
        <v>0</v>
      </c>
      <c r="H51" s="25">
        <v>0</v>
      </c>
      <c r="I51" s="25">
        <v>0</v>
      </c>
      <c r="J51" s="25">
        <v>0</v>
      </c>
      <c r="K51" s="25">
        <v>0</v>
      </c>
    </row>
    <row r="52" spans="1:11" x14ac:dyDescent="0.25">
      <c r="A52" s="70">
        <v>15</v>
      </c>
      <c r="B52" s="101" t="s">
        <v>236</v>
      </c>
      <c r="C52" s="70">
        <v>0</v>
      </c>
      <c r="D52" s="70">
        <v>0</v>
      </c>
      <c r="E52" s="70">
        <v>0</v>
      </c>
      <c r="F52" s="25">
        <v>0</v>
      </c>
      <c r="G52" s="25">
        <v>0</v>
      </c>
      <c r="H52" s="25">
        <v>0</v>
      </c>
      <c r="I52" s="25">
        <v>0</v>
      </c>
      <c r="J52" s="25">
        <v>0</v>
      </c>
      <c r="K52" s="25">
        <v>0</v>
      </c>
    </row>
    <row r="53" spans="1:11" x14ac:dyDescent="0.25">
      <c r="A53" s="70">
        <v>16</v>
      </c>
      <c r="B53" s="101" t="s">
        <v>237</v>
      </c>
      <c r="C53" s="70">
        <v>0</v>
      </c>
      <c r="D53" s="70">
        <v>0</v>
      </c>
      <c r="E53" s="99">
        <v>0</v>
      </c>
      <c r="F53" s="25">
        <v>0</v>
      </c>
      <c r="G53" s="25">
        <v>0</v>
      </c>
      <c r="H53" s="25">
        <v>0</v>
      </c>
      <c r="I53" s="25">
        <v>0</v>
      </c>
      <c r="J53" s="25">
        <v>0</v>
      </c>
      <c r="K53" s="25">
        <v>0</v>
      </c>
    </row>
    <row r="56" spans="1:11" x14ac:dyDescent="0.25">
      <c r="A56" s="127" t="s">
        <v>472</v>
      </c>
    </row>
    <row r="57" spans="1:11" x14ac:dyDescent="0.25">
      <c r="A57" s="127"/>
      <c r="C57" s="113" t="s">
        <v>473</v>
      </c>
      <c r="D57" s="114"/>
      <c r="E57" s="115"/>
      <c r="F57" s="131"/>
      <c r="G57" s="114"/>
      <c r="H57" s="114"/>
      <c r="I57" s="114"/>
      <c r="J57" s="114"/>
      <c r="K57" s="115"/>
    </row>
    <row r="58" spans="1:11" x14ac:dyDescent="0.25">
      <c r="A58" s="57" t="s">
        <v>357</v>
      </c>
      <c r="B58" s="57" t="s">
        <v>210</v>
      </c>
      <c r="C58" s="57">
        <v>2015</v>
      </c>
      <c r="D58" s="57">
        <v>2016</v>
      </c>
      <c r="E58" s="57">
        <v>2017</v>
      </c>
      <c r="F58" s="57">
        <v>2018</v>
      </c>
      <c r="G58" s="57">
        <v>2019</v>
      </c>
      <c r="H58" s="57">
        <v>2020</v>
      </c>
      <c r="I58" s="57">
        <v>2021</v>
      </c>
      <c r="J58" s="57">
        <v>2022</v>
      </c>
      <c r="K58" s="57">
        <v>2023</v>
      </c>
    </row>
    <row r="59" spans="1:11" x14ac:dyDescent="0.25">
      <c r="A59" s="70">
        <v>1</v>
      </c>
      <c r="B59" s="101" t="s">
        <v>212</v>
      </c>
      <c r="C59" s="99">
        <v>0</v>
      </c>
      <c r="D59" s="99">
        <v>0</v>
      </c>
      <c r="E59" s="70">
        <v>0</v>
      </c>
      <c r="F59" s="25">
        <v>0</v>
      </c>
      <c r="G59" s="25">
        <v>0</v>
      </c>
      <c r="H59" s="25">
        <v>0</v>
      </c>
      <c r="I59" s="25">
        <v>1</v>
      </c>
      <c r="J59" s="25">
        <v>1</v>
      </c>
      <c r="K59" s="25">
        <v>1</v>
      </c>
    </row>
    <row r="60" spans="1:11" x14ac:dyDescent="0.25">
      <c r="A60" s="70">
        <v>2</v>
      </c>
      <c r="B60" s="101" t="s">
        <v>213</v>
      </c>
      <c r="C60" s="99">
        <v>0</v>
      </c>
      <c r="D60" s="99">
        <v>0</v>
      </c>
      <c r="E60" s="99">
        <v>0</v>
      </c>
      <c r="F60" s="25">
        <v>1</v>
      </c>
      <c r="G60" s="25">
        <v>1</v>
      </c>
      <c r="H60" s="25">
        <v>1</v>
      </c>
      <c r="I60" s="25">
        <v>1</v>
      </c>
      <c r="J60" s="25">
        <v>2</v>
      </c>
      <c r="K60" s="25">
        <v>2</v>
      </c>
    </row>
    <row r="61" spans="1:11" x14ac:dyDescent="0.25">
      <c r="A61" s="70">
        <v>3</v>
      </c>
      <c r="B61" s="101" t="s">
        <v>214</v>
      </c>
      <c r="C61" s="70">
        <v>0</v>
      </c>
      <c r="D61" s="70">
        <v>0</v>
      </c>
      <c r="E61" s="70">
        <v>0</v>
      </c>
      <c r="F61" s="25">
        <v>0</v>
      </c>
      <c r="G61" s="25">
        <v>0</v>
      </c>
      <c r="H61" s="25">
        <v>0</v>
      </c>
      <c r="I61" s="25">
        <v>0</v>
      </c>
      <c r="J61" s="25">
        <v>0</v>
      </c>
      <c r="K61" s="25">
        <v>1</v>
      </c>
    </row>
    <row r="62" spans="1:11" x14ac:dyDescent="0.25">
      <c r="A62" s="70">
        <v>4</v>
      </c>
      <c r="B62" s="101" t="s">
        <v>220</v>
      </c>
      <c r="C62" s="99">
        <v>0</v>
      </c>
      <c r="D62" s="99">
        <v>0</v>
      </c>
      <c r="E62" s="99">
        <v>0</v>
      </c>
      <c r="F62" s="25">
        <v>1</v>
      </c>
      <c r="G62" s="25">
        <v>1</v>
      </c>
      <c r="H62" s="25">
        <v>2</v>
      </c>
      <c r="I62" s="25">
        <v>4</v>
      </c>
      <c r="J62" s="25">
        <v>3</v>
      </c>
      <c r="K62" s="25">
        <v>4</v>
      </c>
    </row>
    <row r="63" spans="1:11" x14ac:dyDescent="0.25">
      <c r="A63" s="70">
        <v>5</v>
      </c>
      <c r="B63" s="101" t="s">
        <v>221</v>
      </c>
      <c r="C63" s="70">
        <v>0</v>
      </c>
      <c r="D63" s="70">
        <v>0</v>
      </c>
      <c r="E63" s="70">
        <v>0</v>
      </c>
      <c r="F63" s="25">
        <v>0</v>
      </c>
      <c r="G63" s="25">
        <v>0</v>
      </c>
      <c r="H63" s="25">
        <v>0</v>
      </c>
      <c r="I63" s="25">
        <v>0</v>
      </c>
      <c r="J63" s="25">
        <v>1</v>
      </c>
      <c r="K63" s="25">
        <v>1</v>
      </c>
    </row>
    <row r="64" spans="1:11" x14ac:dyDescent="0.25">
      <c r="A64" s="70">
        <v>6</v>
      </c>
      <c r="B64" s="101" t="s">
        <v>228</v>
      </c>
      <c r="C64" s="70">
        <v>1</v>
      </c>
      <c r="D64" s="70">
        <v>0</v>
      </c>
      <c r="E64" s="99">
        <v>0</v>
      </c>
      <c r="F64" s="25">
        <v>0</v>
      </c>
      <c r="G64" s="25">
        <v>0</v>
      </c>
      <c r="H64" s="25">
        <v>0</v>
      </c>
      <c r="I64" s="25">
        <v>0</v>
      </c>
      <c r="J64" s="25">
        <v>0</v>
      </c>
      <c r="K64" s="25">
        <v>0</v>
      </c>
    </row>
    <row r="65" spans="1:11" x14ac:dyDescent="0.25">
      <c r="A65" s="70">
        <v>7</v>
      </c>
      <c r="B65" s="101" t="s">
        <v>234</v>
      </c>
      <c r="C65" s="99">
        <v>0</v>
      </c>
      <c r="D65" s="99">
        <v>0</v>
      </c>
      <c r="E65" s="99">
        <v>1</v>
      </c>
      <c r="F65" s="25">
        <v>1</v>
      </c>
      <c r="G65" s="25">
        <v>1</v>
      </c>
      <c r="H65" s="25">
        <v>1</v>
      </c>
      <c r="I65" s="25">
        <v>1</v>
      </c>
      <c r="J65" s="25">
        <v>1</v>
      </c>
      <c r="K65" s="25">
        <v>1</v>
      </c>
    </row>
    <row r="66" spans="1:11" x14ac:dyDescent="0.25">
      <c r="A66" s="70">
        <v>8</v>
      </c>
      <c r="B66" s="101" t="s">
        <v>222</v>
      </c>
      <c r="C66" s="70">
        <v>0</v>
      </c>
      <c r="D66" s="70">
        <v>0</v>
      </c>
      <c r="E66" s="70">
        <v>1</v>
      </c>
      <c r="F66" s="25">
        <v>1</v>
      </c>
      <c r="G66" s="25">
        <v>1</v>
      </c>
      <c r="H66" s="25">
        <v>1</v>
      </c>
      <c r="I66" s="25">
        <v>1</v>
      </c>
      <c r="J66" s="25">
        <v>0</v>
      </c>
      <c r="K66" s="25">
        <v>0</v>
      </c>
    </row>
    <row r="67" spans="1:11" x14ac:dyDescent="0.25">
      <c r="A67" s="70">
        <v>9</v>
      </c>
      <c r="B67" s="101" t="s">
        <v>223</v>
      </c>
      <c r="C67" s="99">
        <v>1</v>
      </c>
      <c r="D67" s="99">
        <v>1</v>
      </c>
      <c r="E67" s="99">
        <v>1</v>
      </c>
      <c r="F67" s="25">
        <v>1</v>
      </c>
      <c r="G67" s="25">
        <v>1</v>
      </c>
      <c r="H67" s="25">
        <v>1</v>
      </c>
      <c r="I67" s="25">
        <v>1</v>
      </c>
      <c r="J67" s="25">
        <v>1</v>
      </c>
      <c r="K67" s="25">
        <v>1</v>
      </c>
    </row>
    <row r="68" spans="1:11" x14ac:dyDescent="0.25">
      <c r="A68" s="70">
        <v>10</v>
      </c>
      <c r="B68" s="101" t="s">
        <v>229</v>
      </c>
      <c r="C68" s="70">
        <v>0</v>
      </c>
      <c r="D68" s="70">
        <v>0</v>
      </c>
      <c r="E68" s="70">
        <v>1</v>
      </c>
      <c r="F68" s="25">
        <v>1</v>
      </c>
      <c r="G68" s="25">
        <v>1</v>
      </c>
      <c r="H68" s="25">
        <v>1</v>
      </c>
      <c r="I68" s="25">
        <v>1</v>
      </c>
      <c r="J68" s="25">
        <v>1</v>
      </c>
      <c r="K68" s="25">
        <v>1</v>
      </c>
    </row>
    <row r="69" spans="1:11" x14ac:dyDescent="0.25">
      <c r="A69" s="70">
        <v>11</v>
      </c>
      <c r="B69" s="101" t="s">
        <v>469</v>
      </c>
      <c r="C69" s="70">
        <v>0</v>
      </c>
      <c r="D69" s="70">
        <v>0</v>
      </c>
      <c r="E69" s="70">
        <v>0</v>
      </c>
      <c r="F69" s="25">
        <v>0</v>
      </c>
      <c r="G69" s="25">
        <v>0</v>
      </c>
      <c r="H69" s="25">
        <v>0</v>
      </c>
      <c r="I69" s="25">
        <v>0</v>
      </c>
      <c r="J69" s="25">
        <v>0</v>
      </c>
      <c r="K69" s="25">
        <v>0</v>
      </c>
    </row>
    <row r="70" spans="1:11" x14ac:dyDescent="0.25">
      <c r="A70" s="70">
        <v>12</v>
      </c>
      <c r="B70" s="101" t="s">
        <v>224</v>
      </c>
      <c r="C70" s="70">
        <v>1</v>
      </c>
      <c r="D70" s="70">
        <v>1</v>
      </c>
      <c r="E70" s="99">
        <v>0</v>
      </c>
      <c r="F70" s="25">
        <v>0</v>
      </c>
      <c r="G70" s="25">
        <v>0</v>
      </c>
      <c r="H70" s="25">
        <v>0</v>
      </c>
      <c r="I70" s="25">
        <v>0</v>
      </c>
      <c r="J70" s="25">
        <v>1</v>
      </c>
      <c r="K70" s="25">
        <v>1</v>
      </c>
    </row>
    <row r="71" spans="1:11" x14ac:dyDescent="0.25">
      <c r="A71" s="70">
        <v>13</v>
      </c>
      <c r="B71" s="101" t="s">
        <v>225</v>
      </c>
      <c r="C71" s="99">
        <v>0</v>
      </c>
      <c r="D71" s="99">
        <v>0</v>
      </c>
      <c r="E71" s="99">
        <v>0</v>
      </c>
      <c r="F71" s="25">
        <v>0</v>
      </c>
      <c r="G71" s="25">
        <v>0</v>
      </c>
      <c r="H71" s="25">
        <v>1</v>
      </c>
      <c r="I71" s="25">
        <v>1</v>
      </c>
      <c r="J71" s="25">
        <v>1</v>
      </c>
      <c r="K71" s="25">
        <v>1</v>
      </c>
    </row>
    <row r="72" spans="1:11" x14ac:dyDescent="0.25">
      <c r="A72" s="70">
        <v>14</v>
      </c>
      <c r="B72" s="101" t="s">
        <v>235</v>
      </c>
      <c r="C72" s="99">
        <v>0</v>
      </c>
      <c r="D72" s="99">
        <v>0</v>
      </c>
      <c r="E72" s="99">
        <v>0</v>
      </c>
      <c r="F72" s="25">
        <v>0</v>
      </c>
      <c r="G72" s="25">
        <v>0</v>
      </c>
      <c r="H72" s="25">
        <v>0</v>
      </c>
      <c r="I72" s="25">
        <v>1</v>
      </c>
      <c r="J72" s="25">
        <v>1</v>
      </c>
      <c r="K72" s="25">
        <v>1</v>
      </c>
    </row>
    <row r="73" spans="1:11" x14ac:dyDescent="0.25">
      <c r="A73" s="70">
        <v>15</v>
      </c>
      <c r="B73" s="101" t="s">
        <v>236</v>
      </c>
      <c r="C73" s="70">
        <v>0</v>
      </c>
      <c r="D73" s="70">
        <v>0</v>
      </c>
      <c r="E73" s="70">
        <v>0</v>
      </c>
      <c r="F73" s="25">
        <v>0</v>
      </c>
      <c r="G73" s="25">
        <v>0</v>
      </c>
      <c r="H73" s="25">
        <v>0</v>
      </c>
      <c r="I73" s="25">
        <v>0</v>
      </c>
      <c r="J73" s="25">
        <v>0</v>
      </c>
      <c r="K73" s="25">
        <v>0</v>
      </c>
    </row>
    <row r="74" spans="1:11" x14ac:dyDescent="0.25">
      <c r="A74" s="70">
        <v>16</v>
      </c>
      <c r="B74" s="101" t="s">
        <v>237</v>
      </c>
      <c r="C74" s="70">
        <v>0</v>
      </c>
      <c r="D74" s="70">
        <v>0</v>
      </c>
      <c r="E74" s="99">
        <v>0</v>
      </c>
      <c r="F74" s="25">
        <v>0</v>
      </c>
      <c r="G74" s="25">
        <v>0</v>
      </c>
      <c r="H74" s="25">
        <v>0</v>
      </c>
      <c r="I74" s="25">
        <v>0</v>
      </c>
      <c r="J74" s="25">
        <v>0</v>
      </c>
      <c r="K74" s="25">
        <v>0</v>
      </c>
    </row>
    <row r="78" spans="1:11" x14ac:dyDescent="0.25">
      <c r="A78" s="127" t="s">
        <v>474</v>
      </c>
    </row>
    <row r="79" spans="1:11" x14ac:dyDescent="0.25">
      <c r="A79" s="127"/>
      <c r="C79" s="113" t="s">
        <v>473</v>
      </c>
      <c r="D79" s="114"/>
      <c r="E79" s="115"/>
      <c r="F79" s="131"/>
      <c r="G79" s="114"/>
      <c r="H79" s="114"/>
      <c r="I79" s="114"/>
      <c r="J79" s="114"/>
      <c r="K79" s="115"/>
    </row>
    <row r="80" spans="1:11" x14ac:dyDescent="0.25">
      <c r="A80" s="57" t="s">
        <v>357</v>
      </c>
      <c r="B80" s="57" t="s">
        <v>210</v>
      </c>
      <c r="C80" s="57">
        <v>2015</v>
      </c>
      <c r="D80" s="57">
        <v>2016</v>
      </c>
      <c r="E80" s="57">
        <v>2017</v>
      </c>
      <c r="F80" s="57">
        <v>2018</v>
      </c>
      <c r="G80" s="57">
        <v>2019</v>
      </c>
      <c r="H80" s="57">
        <v>2020</v>
      </c>
      <c r="I80" s="57">
        <v>2021</v>
      </c>
      <c r="J80" s="57">
        <v>2022</v>
      </c>
      <c r="K80" s="57">
        <v>2023</v>
      </c>
    </row>
    <row r="81" spans="1:12" x14ac:dyDescent="0.25">
      <c r="A81" s="70">
        <v>1</v>
      </c>
      <c r="B81" s="101" t="s">
        <v>213</v>
      </c>
      <c r="C81" s="99">
        <v>0</v>
      </c>
      <c r="D81" s="99">
        <v>0</v>
      </c>
      <c r="E81" s="70">
        <v>0</v>
      </c>
      <c r="F81" s="25">
        <v>1</v>
      </c>
      <c r="G81" s="25">
        <v>1</v>
      </c>
      <c r="H81" s="25">
        <v>1</v>
      </c>
      <c r="I81" s="25">
        <v>1</v>
      </c>
      <c r="J81" s="25">
        <v>2</v>
      </c>
      <c r="K81" s="25">
        <v>2</v>
      </c>
    </row>
    <row r="82" spans="1:12" x14ac:dyDescent="0.25">
      <c r="A82" s="70">
        <v>2</v>
      </c>
      <c r="B82" s="101" t="s">
        <v>234</v>
      </c>
      <c r="C82" s="70">
        <v>0</v>
      </c>
      <c r="D82" s="70">
        <v>0</v>
      </c>
      <c r="E82" s="99">
        <v>1</v>
      </c>
      <c r="F82" s="25">
        <v>1</v>
      </c>
      <c r="G82" s="25">
        <v>1</v>
      </c>
      <c r="H82" s="25">
        <v>1</v>
      </c>
      <c r="I82" s="25">
        <v>1</v>
      </c>
      <c r="J82" s="25">
        <v>1</v>
      </c>
      <c r="K82" s="25">
        <v>1</v>
      </c>
    </row>
    <row r="83" spans="1:12" x14ac:dyDescent="0.25">
      <c r="A83" s="70">
        <v>3</v>
      </c>
      <c r="B83" s="101" t="s">
        <v>236</v>
      </c>
      <c r="C83" s="99">
        <v>1</v>
      </c>
      <c r="D83" s="99">
        <v>1</v>
      </c>
      <c r="E83" s="99">
        <v>2</v>
      </c>
      <c r="F83" s="25">
        <v>2</v>
      </c>
      <c r="G83" s="25">
        <v>2</v>
      </c>
      <c r="H83" s="25">
        <v>2</v>
      </c>
      <c r="I83" s="25">
        <v>2</v>
      </c>
      <c r="J83" s="25">
        <v>2</v>
      </c>
      <c r="K83" s="25">
        <v>2</v>
      </c>
    </row>
    <row r="84" spans="1:12" x14ac:dyDescent="0.25">
      <c r="A84" s="70">
        <v>4</v>
      </c>
      <c r="B84" s="101" t="s">
        <v>237</v>
      </c>
      <c r="C84" s="70">
        <v>4</v>
      </c>
      <c r="D84" s="70">
        <v>8</v>
      </c>
      <c r="E84" s="70">
        <v>12</v>
      </c>
      <c r="F84" s="25">
        <v>12</v>
      </c>
      <c r="G84" s="25">
        <v>13</v>
      </c>
      <c r="H84" s="25">
        <v>13</v>
      </c>
      <c r="I84" s="25">
        <v>15</v>
      </c>
      <c r="J84" s="25">
        <v>15</v>
      </c>
      <c r="K84" s="25">
        <v>15</v>
      </c>
    </row>
    <row r="88" spans="1:12" x14ac:dyDescent="0.25">
      <c r="B88" s="133" t="s">
        <v>480</v>
      </c>
      <c r="C88" s="132"/>
    </row>
    <row r="90" spans="1:12" ht="45" x14ac:dyDescent="0.25">
      <c r="A90" s="57" t="s">
        <v>357</v>
      </c>
      <c r="B90" s="57" t="s">
        <v>210</v>
      </c>
      <c r="C90" s="57" t="s">
        <v>566</v>
      </c>
      <c r="D90" s="57" t="s">
        <v>567</v>
      </c>
      <c r="E90" s="57" t="s">
        <v>568</v>
      </c>
      <c r="F90" s="85" t="s">
        <v>569</v>
      </c>
      <c r="G90" s="85" t="s">
        <v>556</v>
      </c>
      <c r="H90" s="57" t="s">
        <v>557</v>
      </c>
      <c r="I90" s="57" t="s">
        <v>558</v>
      </c>
      <c r="J90" s="57" t="s">
        <v>559</v>
      </c>
      <c r="K90" s="85" t="s">
        <v>560</v>
      </c>
      <c r="L90" s="57" t="s">
        <v>85</v>
      </c>
    </row>
    <row r="91" spans="1:12" x14ac:dyDescent="0.25">
      <c r="A91" s="70">
        <v>1</v>
      </c>
      <c r="B91" s="101" t="s">
        <v>212</v>
      </c>
      <c r="C91" s="99" t="s">
        <v>536</v>
      </c>
      <c r="D91" s="99">
        <v>2</v>
      </c>
      <c r="E91" s="99">
        <v>1</v>
      </c>
      <c r="F91" s="25">
        <v>1</v>
      </c>
      <c r="G91" s="25">
        <v>0</v>
      </c>
      <c r="H91" s="25">
        <v>0</v>
      </c>
      <c r="I91" s="25">
        <v>0</v>
      </c>
      <c r="J91" s="25">
        <v>0</v>
      </c>
      <c r="K91" s="25">
        <v>0</v>
      </c>
      <c r="L91" s="29">
        <v>4</v>
      </c>
    </row>
    <row r="92" spans="1:12" x14ac:dyDescent="0.25">
      <c r="A92" s="70">
        <v>2</v>
      </c>
      <c r="B92" s="101" t="s">
        <v>213</v>
      </c>
      <c r="C92" s="99" t="s">
        <v>570</v>
      </c>
      <c r="D92" s="99">
        <v>1</v>
      </c>
      <c r="E92" s="99">
        <v>1</v>
      </c>
      <c r="F92" s="99">
        <v>2</v>
      </c>
      <c r="G92" s="99">
        <v>0</v>
      </c>
      <c r="H92" s="99">
        <v>2</v>
      </c>
      <c r="I92" s="99">
        <v>2</v>
      </c>
      <c r="J92" s="25">
        <v>0</v>
      </c>
      <c r="K92" s="25">
        <v>0</v>
      </c>
      <c r="L92" s="29">
        <v>8</v>
      </c>
    </row>
    <row r="93" spans="1:12" x14ac:dyDescent="0.25">
      <c r="A93" s="70">
        <v>3</v>
      </c>
      <c r="B93" s="101" t="s">
        <v>214</v>
      </c>
      <c r="C93" s="70" t="s">
        <v>536</v>
      </c>
      <c r="D93" s="70">
        <v>2</v>
      </c>
      <c r="E93" s="70">
        <v>1</v>
      </c>
      <c r="F93" s="99">
        <v>1</v>
      </c>
      <c r="G93" s="99">
        <v>0</v>
      </c>
      <c r="H93" s="99">
        <v>0</v>
      </c>
      <c r="I93" s="99">
        <v>0</v>
      </c>
      <c r="J93" s="25">
        <v>0</v>
      </c>
      <c r="K93" s="25">
        <v>0</v>
      </c>
      <c r="L93" s="29">
        <v>4</v>
      </c>
    </row>
    <row r="94" spans="1:12" x14ac:dyDescent="0.25">
      <c r="A94" s="70">
        <v>4</v>
      </c>
      <c r="B94" s="101" t="s">
        <v>220</v>
      </c>
      <c r="C94" s="70" t="s">
        <v>536</v>
      </c>
      <c r="D94" s="99">
        <v>4</v>
      </c>
      <c r="E94" s="99">
        <v>5</v>
      </c>
      <c r="F94" s="70">
        <v>5</v>
      </c>
      <c r="G94" s="70">
        <v>0</v>
      </c>
      <c r="H94" s="70">
        <v>0</v>
      </c>
      <c r="I94" s="70">
        <v>0</v>
      </c>
      <c r="J94" s="25">
        <v>0</v>
      </c>
      <c r="K94" s="25">
        <v>2</v>
      </c>
      <c r="L94" s="29">
        <v>18</v>
      </c>
    </row>
    <row r="95" spans="1:12" x14ac:dyDescent="0.25">
      <c r="A95" s="70">
        <v>5</v>
      </c>
      <c r="B95" s="101" t="s">
        <v>221</v>
      </c>
      <c r="C95" s="99" t="s">
        <v>571</v>
      </c>
      <c r="D95" s="99">
        <v>2</v>
      </c>
      <c r="E95" s="99">
        <v>1</v>
      </c>
      <c r="F95" s="99">
        <v>1</v>
      </c>
      <c r="G95" s="99">
        <v>0</v>
      </c>
      <c r="H95" s="99">
        <v>0</v>
      </c>
      <c r="I95" s="99">
        <v>0</v>
      </c>
      <c r="J95" s="25">
        <v>0</v>
      </c>
      <c r="K95" s="25">
        <v>1</v>
      </c>
      <c r="L95" s="29">
        <v>6</v>
      </c>
    </row>
    <row r="96" spans="1:12" x14ac:dyDescent="0.25">
      <c r="A96" s="70">
        <v>6</v>
      </c>
      <c r="B96" s="101" t="s">
        <v>228</v>
      </c>
      <c r="C96" s="70" t="s">
        <v>536</v>
      </c>
      <c r="D96" s="99">
        <v>1</v>
      </c>
      <c r="E96" s="99">
        <v>1</v>
      </c>
      <c r="F96" s="99">
        <v>1</v>
      </c>
      <c r="G96" s="99">
        <v>0</v>
      </c>
      <c r="H96" s="99">
        <v>1</v>
      </c>
      <c r="I96" s="99">
        <v>0</v>
      </c>
      <c r="J96" s="25">
        <v>0</v>
      </c>
      <c r="K96" s="25">
        <v>1</v>
      </c>
      <c r="L96" s="29">
        <v>6</v>
      </c>
    </row>
    <row r="97" spans="1:12" x14ac:dyDescent="0.25">
      <c r="A97" s="70">
        <v>7</v>
      </c>
      <c r="B97" s="101" t="s">
        <v>234</v>
      </c>
      <c r="C97" s="70" t="s">
        <v>536</v>
      </c>
      <c r="D97" s="99">
        <v>1</v>
      </c>
      <c r="E97" s="99">
        <v>1</v>
      </c>
      <c r="F97" s="99">
        <v>1</v>
      </c>
      <c r="G97" s="99">
        <v>0</v>
      </c>
      <c r="H97" s="99">
        <v>0</v>
      </c>
      <c r="I97" s="99">
        <v>1</v>
      </c>
      <c r="J97" s="25">
        <v>0</v>
      </c>
      <c r="K97" s="25">
        <v>0</v>
      </c>
      <c r="L97" s="29">
        <v>4</v>
      </c>
    </row>
    <row r="98" spans="1:12" x14ac:dyDescent="0.25">
      <c r="A98" s="70">
        <v>10</v>
      </c>
      <c r="B98" s="101" t="s">
        <v>229</v>
      </c>
      <c r="C98" s="70" t="s">
        <v>536</v>
      </c>
      <c r="D98" s="70">
        <v>0</v>
      </c>
      <c r="E98" s="70">
        <v>0</v>
      </c>
      <c r="F98" s="99">
        <v>0</v>
      </c>
      <c r="G98" s="99">
        <v>1</v>
      </c>
      <c r="H98" s="99">
        <v>0</v>
      </c>
      <c r="I98" s="99">
        <v>0</v>
      </c>
      <c r="J98" s="25">
        <v>0</v>
      </c>
      <c r="K98" s="25">
        <v>0</v>
      </c>
      <c r="L98" s="29">
        <v>1</v>
      </c>
    </row>
    <row r="99" spans="1:12" x14ac:dyDescent="0.25">
      <c r="A99" s="70">
        <v>11</v>
      </c>
      <c r="B99" s="101" t="s">
        <v>469</v>
      </c>
      <c r="C99" s="70" t="s">
        <v>536</v>
      </c>
      <c r="D99" s="70">
        <v>0</v>
      </c>
      <c r="E99" s="70">
        <v>1</v>
      </c>
      <c r="F99" s="70">
        <v>0</v>
      </c>
      <c r="G99" s="70">
        <v>0</v>
      </c>
      <c r="H99" s="70">
        <v>0</v>
      </c>
      <c r="I99" s="70">
        <v>0</v>
      </c>
      <c r="J99" s="25">
        <v>0</v>
      </c>
      <c r="K99" s="25">
        <v>0</v>
      </c>
      <c r="L99" s="29">
        <v>1</v>
      </c>
    </row>
    <row r="100" spans="1:12" x14ac:dyDescent="0.25">
      <c r="A100" s="70">
        <v>12</v>
      </c>
      <c r="B100" s="101" t="s">
        <v>224</v>
      </c>
      <c r="C100" s="70" t="s">
        <v>536</v>
      </c>
      <c r="D100" s="130">
        <v>1</v>
      </c>
      <c r="E100" s="130">
        <v>1</v>
      </c>
      <c r="F100" s="70">
        <v>1</v>
      </c>
      <c r="G100" s="70">
        <v>0</v>
      </c>
      <c r="H100" s="70">
        <v>0</v>
      </c>
      <c r="I100" s="70">
        <v>0</v>
      </c>
      <c r="J100" s="25">
        <v>0</v>
      </c>
      <c r="K100" s="25">
        <v>1</v>
      </c>
      <c r="L100" s="29">
        <v>4</v>
      </c>
    </row>
    <row r="101" spans="1:12" x14ac:dyDescent="0.25">
      <c r="A101" s="70">
        <v>13</v>
      </c>
      <c r="B101" s="101" t="s">
        <v>225</v>
      </c>
      <c r="C101" s="99" t="s">
        <v>544</v>
      </c>
      <c r="D101" s="99">
        <v>1</v>
      </c>
      <c r="E101" s="99">
        <v>1</v>
      </c>
      <c r="F101" s="130">
        <v>1</v>
      </c>
      <c r="G101" s="130">
        <v>0</v>
      </c>
      <c r="H101" s="130">
        <v>0</v>
      </c>
      <c r="I101" s="130">
        <v>0</v>
      </c>
      <c r="J101" s="25">
        <v>0</v>
      </c>
      <c r="K101" s="25">
        <v>0</v>
      </c>
      <c r="L101" s="29">
        <v>3</v>
      </c>
    </row>
    <row r="102" spans="1:12" x14ac:dyDescent="0.25">
      <c r="A102" s="70">
        <v>14</v>
      </c>
      <c r="B102" s="101" t="s">
        <v>235</v>
      </c>
      <c r="C102" s="70" t="s">
        <v>536</v>
      </c>
      <c r="D102" s="99">
        <v>1</v>
      </c>
      <c r="E102" s="99">
        <v>0</v>
      </c>
      <c r="F102" s="99">
        <v>1</v>
      </c>
      <c r="G102" s="99">
        <v>0</v>
      </c>
      <c r="H102" s="99">
        <v>0</v>
      </c>
      <c r="I102" s="99">
        <v>0</v>
      </c>
      <c r="J102" s="25">
        <v>0</v>
      </c>
      <c r="K102" s="25">
        <v>0</v>
      </c>
      <c r="L102" s="29">
        <v>2</v>
      </c>
    </row>
    <row r="103" spans="1:12" x14ac:dyDescent="0.25">
      <c r="A103" s="70">
        <v>15</v>
      </c>
      <c r="B103" s="101" t="s">
        <v>236</v>
      </c>
      <c r="C103" s="70" t="s">
        <v>536</v>
      </c>
      <c r="D103" s="70">
        <v>0</v>
      </c>
      <c r="E103" s="70">
        <v>0</v>
      </c>
      <c r="F103" s="99">
        <v>0</v>
      </c>
      <c r="G103" s="99">
        <v>0</v>
      </c>
      <c r="H103" s="99">
        <v>1</v>
      </c>
      <c r="I103" s="99">
        <v>1</v>
      </c>
      <c r="J103" s="25">
        <v>0</v>
      </c>
      <c r="K103" s="25">
        <v>0</v>
      </c>
      <c r="L103" s="29">
        <v>2</v>
      </c>
    </row>
    <row r="104" spans="1:12" x14ac:dyDescent="0.25">
      <c r="A104" s="70">
        <v>16</v>
      </c>
      <c r="B104" s="101" t="s">
        <v>669</v>
      </c>
      <c r="C104" s="99" t="s">
        <v>570</v>
      </c>
      <c r="D104" s="99">
        <v>0</v>
      </c>
      <c r="E104" s="99">
        <v>0</v>
      </c>
      <c r="F104" s="70">
        <v>0</v>
      </c>
      <c r="G104" s="70">
        <v>0</v>
      </c>
      <c r="H104" s="70">
        <v>8</v>
      </c>
      <c r="I104" s="70">
        <v>10</v>
      </c>
      <c r="J104" s="25">
        <v>0</v>
      </c>
      <c r="K104" s="25">
        <v>0</v>
      </c>
      <c r="L104" s="29">
        <v>18</v>
      </c>
    </row>
    <row r="105" spans="1:12" x14ac:dyDescent="0.25">
      <c r="B105" s="148" t="s">
        <v>33</v>
      </c>
      <c r="C105" s="26"/>
      <c r="D105" s="26"/>
      <c r="E105" s="26"/>
      <c r="F105" s="26"/>
      <c r="G105" s="26"/>
      <c r="H105" s="26"/>
      <c r="I105" s="26"/>
      <c r="J105" s="26"/>
      <c r="K105" s="26"/>
      <c r="L105" s="29">
        <f>SUM(L91:L104)</f>
        <v>81</v>
      </c>
    </row>
  </sheetData>
  <pageMargins left="0.51181102362204722" right="0.51181102362204722" top="0.78740157480314965" bottom="0.78740157480314965"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52"/>
  <sheetViews>
    <sheetView zoomScaleSheetLayoutView="90" workbookViewId="0">
      <selection activeCell="H10" sqref="H10"/>
    </sheetView>
  </sheetViews>
  <sheetFormatPr defaultRowHeight="12.75" x14ac:dyDescent="0.2"/>
  <cols>
    <col min="1" max="1" width="4.85546875" style="298" customWidth="1"/>
    <col min="2" max="2" width="34.85546875" style="342" customWidth="1"/>
    <col min="3" max="3" width="12.140625" style="350" hidden="1" customWidth="1"/>
    <col min="4" max="5" width="8.7109375" style="298" customWidth="1"/>
    <col min="6" max="6" width="12" style="298" bestFit="1" customWidth="1"/>
    <col min="7" max="7" width="19.140625" style="344" bestFit="1" customWidth="1"/>
    <col min="8" max="8" width="10.7109375" style="298" bestFit="1" customWidth="1"/>
    <col min="9" max="9" width="15" style="298" customWidth="1"/>
    <col min="10" max="10" width="10.85546875" style="298" customWidth="1"/>
    <col min="11" max="11" width="10.140625" style="298" customWidth="1"/>
    <col min="12" max="12" width="9.5703125" style="298" customWidth="1"/>
    <col min="13" max="13" width="9.5703125" style="298" bestFit="1" customWidth="1"/>
    <col min="14" max="14" width="8.7109375" style="298" customWidth="1"/>
    <col min="15" max="15" width="13.85546875" style="298" bestFit="1" customWidth="1"/>
    <col min="16" max="17" width="7.7109375" style="298" customWidth="1"/>
    <col min="18" max="18" width="7.42578125" style="298" customWidth="1"/>
    <col min="19" max="20" width="9.140625" style="298"/>
    <col min="21" max="21" width="12.5703125" style="298" customWidth="1"/>
    <col min="22" max="256" width="9.140625" style="298"/>
    <col min="257" max="257" width="4.85546875" style="298" customWidth="1"/>
    <col min="258" max="258" width="34.85546875" style="298" customWidth="1"/>
    <col min="259" max="259" width="0" style="298" hidden="1" customWidth="1"/>
    <col min="260" max="261" width="8.7109375" style="298" customWidth="1"/>
    <col min="262" max="262" width="12" style="298" bestFit="1" customWidth="1"/>
    <col min="263" max="263" width="19.140625" style="298" bestFit="1" customWidth="1"/>
    <col min="264" max="264" width="10.7109375" style="298" bestFit="1" customWidth="1"/>
    <col min="265" max="265" width="15" style="298" customWidth="1"/>
    <col min="266" max="266" width="10.85546875" style="298" customWidth="1"/>
    <col min="267" max="267" width="10.140625" style="298" customWidth="1"/>
    <col min="268" max="268" width="9.5703125" style="298" customWidth="1"/>
    <col min="269" max="269" width="9.5703125" style="298" bestFit="1" customWidth="1"/>
    <col min="270" max="270" width="8.7109375" style="298" customWidth="1"/>
    <col min="271" max="271" width="12.140625" style="298" bestFit="1" customWidth="1"/>
    <col min="272" max="273" width="7.7109375" style="298" customWidth="1"/>
    <col min="274" max="274" width="7.42578125" style="298" customWidth="1"/>
    <col min="275" max="276" width="9.140625" style="298"/>
    <col min="277" max="277" width="12.5703125" style="298" customWidth="1"/>
    <col min="278" max="512" width="9.140625" style="298"/>
    <col min="513" max="513" width="4.85546875" style="298" customWidth="1"/>
    <col min="514" max="514" width="34.85546875" style="298" customWidth="1"/>
    <col min="515" max="515" width="0" style="298" hidden="1" customWidth="1"/>
    <col min="516" max="517" width="8.7109375" style="298" customWidth="1"/>
    <col min="518" max="518" width="12" style="298" bestFit="1" customWidth="1"/>
    <col min="519" max="519" width="19.140625" style="298" bestFit="1" customWidth="1"/>
    <col min="520" max="520" width="10.7109375" style="298" bestFit="1" customWidth="1"/>
    <col min="521" max="521" width="15" style="298" customWidth="1"/>
    <col min="522" max="522" width="10.85546875" style="298" customWidth="1"/>
    <col min="523" max="523" width="10.140625" style="298" customWidth="1"/>
    <col min="524" max="524" width="9.5703125" style="298" customWidth="1"/>
    <col min="525" max="525" width="9.5703125" style="298" bestFit="1" customWidth="1"/>
    <col min="526" max="526" width="8.7109375" style="298" customWidth="1"/>
    <col min="527" max="527" width="12.140625" style="298" bestFit="1" customWidth="1"/>
    <col min="528" max="529" width="7.7109375" style="298" customWidth="1"/>
    <col min="530" max="530" width="7.42578125" style="298" customWidth="1"/>
    <col min="531" max="532" width="9.140625" style="298"/>
    <col min="533" max="533" width="12.5703125" style="298" customWidth="1"/>
    <col min="534" max="768" width="9.140625" style="298"/>
    <col min="769" max="769" width="4.85546875" style="298" customWidth="1"/>
    <col min="770" max="770" width="34.85546875" style="298" customWidth="1"/>
    <col min="771" max="771" width="0" style="298" hidden="1" customWidth="1"/>
    <col min="772" max="773" width="8.7109375" style="298" customWidth="1"/>
    <col min="774" max="774" width="12" style="298" bestFit="1" customWidth="1"/>
    <col min="775" max="775" width="19.140625" style="298" bestFit="1" customWidth="1"/>
    <col min="776" max="776" width="10.7109375" style="298" bestFit="1" customWidth="1"/>
    <col min="777" max="777" width="15" style="298" customWidth="1"/>
    <col min="778" max="778" width="10.85546875" style="298" customWidth="1"/>
    <col min="779" max="779" width="10.140625" style="298" customWidth="1"/>
    <col min="780" max="780" width="9.5703125" style="298" customWidth="1"/>
    <col min="781" max="781" width="9.5703125" style="298" bestFit="1" customWidth="1"/>
    <col min="782" max="782" width="8.7109375" style="298" customWidth="1"/>
    <col min="783" max="783" width="12.140625" style="298" bestFit="1" customWidth="1"/>
    <col min="784" max="785" width="7.7109375" style="298" customWidth="1"/>
    <col min="786" max="786" width="7.42578125" style="298" customWidth="1"/>
    <col min="787" max="788" width="9.140625" style="298"/>
    <col min="789" max="789" width="12.5703125" style="298" customWidth="1"/>
    <col min="790" max="1024" width="9.140625" style="298"/>
    <col min="1025" max="1025" width="4.85546875" style="298" customWidth="1"/>
    <col min="1026" max="1026" width="34.85546875" style="298" customWidth="1"/>
    <col min="1027" max="1027" width="0" style="298" hidden="1" customWidth="1"/>
    <col min="1028" max="1029" width="8.7109375" style="298" customWidth="1"/>
    <col min="1030" max="1030" width="12" style="298" bestFit="1" customWidth="1"/>
    <col min="1031" max="1031" width="19.140625" style="298" bestFit="1" customWidth="1"/>
    <col min="1032" max="1032" width="10.7109375" style="298" bestFit="1" customWidth="1"/>
    <col min="1033" max="1033" width="15" style="298" customWidth="1"/>
    <col min="1034" max="1034" width="10.85546875" style="298" customWidth="1"/>
    <col min="1035" max="1035" width="10.140625" style="298" customWidth="1"/>
    <col min="1036" max="1036" width="9.5703125" style="298" customWidth="1"/>
    <col min="1037" max="1037" width="9.5703125" style="298" bestFit="1" customWidth="1"/>
    <col min="1038" max="1038" width="8.7109375" style="298" customWidth="1"/>
    <col min="1039" max="1039" width="12.140625" style="298" bestFit="1" customWidth="1"/>
    <col min="1040" max="1041" width="7.7109375" style="298" customWidth="1"/>
    <col min="1042" max="1042" width="7.42578125" style="298" customWidth="1"/>
    <col min="1043" max="1044" width="9.140625" style="298"/>
    <col min="1045" max="1045" width="12.5703125" style="298" customWidth="1"/>
    <col min="1046" max="1280" width="9.140625" style="298"/>
    <col min="1281" max="1281" width="4.85546875" style="298" customWidth="1"/>
    <col min="1282" max="1282" width="34.85546875" style="298" customWidth="1"/>
    <col min="1283" max="1283" width="0" style="298" hidden="1" customWidth="1"/>
    <col min="1284" max="1285" width="8.7109375" style="298" customWidth="1"/>
    <col min="1286" max="1286" width="12" style="298" bestFit="1" customWidth="1"/>
    <col min="1287" max="1287" width="19.140625" style="298" bestFit="1" customWidth="1"/>
    <col min="1288" max="1288" width="10.7109375" style="298" bestFit="1" customWidth="1"/>
    <col min="1289" max="1289" width="15" style="298" customWidth="1"/>
    <col min="1290" max="1290" width="10.85546875" style="298" customWidth="1"/>
    <col min="1291" max="1291" width="10.140625" style="298" customWidth="1"/>
    <col min="1292" max="1292" width="9.5703125" style="298" customWidth="1"/>
    <col min="1293" max="1293" width="9.5703125" style="298" bestFit="1" customWidth="1"/>
    <col min="1294" max="1294" width="8.7109375" style="298" customWidth="1"/>
    <col min="1295" max="1295" width="12.140625" style="298" bestFit="1" customWidth="1"/>
    <col min="1296" max="1297" width="7.7109375" style="298" customWidth="1"/>
    <col min="1298" max="1298" width="7.42578125" style="298" customWidth="1"/>
    <col min="1299" max="1300" width="9.140625" style="298"/>
    <col min="1301" max="1301" width="12.5703125" style="298" customWidth="1"/>
    <col min="1302" max="1536" width="9.140625" style="298"/>
    <col min="1537" max="1537" width="4.85546875" style="298" customWidth="1"/>
    <col min="1538" max="1538" width="34.85546875" style="298" customWidth="1"/>
    <col min="1539" max="1539" width="0" style="298" hidden="1" customWidth="1"/>
    <col min="1540" max="1541" width="8.7109375" style="298" customWidth="1"/>
    <col min="1542" max="1542" width="12" style="298" bestFit="1" customWidth="1"/>
    <col min="1543" max="1543" width="19.140625" style="298" bestFit="1" customWidth="1"/>
    <col min="1544" max="1544" width="10.7109375" style="298" bestFit="1" customWidth="1"/>
    <col min="1545" max="1545" width="15" style="298" customWidth="1"/>
    <col min="1546" max="1546" width="10.85546875" style="298" customWidth="1"/>
    <col min="1547" max="1547" width="10.140625" style="298" customWidth="1"/>
    <col min="1548" max="1548" width="9.5703125" style="298" customWidth="1"/>
    <col min="1549" max="1549" width="9.5703125" style="298" bestFit="1" customWidth="1"/>
    <col min="1550" max="1550" width="8.7109375" style="298" customWidth="1"/>
    <col min="1551" max="1551" width="12.140625" style="298" bestFit="1" customWidth="1"/>
    <col min="1552" max="1553" width="7.7109375" style="298" customWidth="1"/>
    <col min="1554" max="1554" width="7.42578125" style="298" customWidth="1"/>
    <col min="1555" max="1556" width="9.140625" style="298"/>
    <col min="1557" max="1557" width="12.5703125" style="298" customWidth="1"/>
    <col min="1558" max="1792" width="9.140625" style="298"/>
    <col min="1793" max="1793" width="4.85546875" style="298" customWidth="1"/>
    <col min="1794" max="1794" width="34.85546875" style="298" customWidth="1"/>
    <col min="1795" max="1795" width="0" style="298" hidden="1" customWidth="1"/>
    <col min="1796" max="1797" width="8.7109375" style="298" customWidth="1"/>
    <col min="1798" max="1798" width="12" style="298" bestFit="1" customWidth="1"/>
    <col min="1799" max="1799" width="19.140625" style="298" bestFit="1" customWidth="1"/>
    <col min="1800" max="1800" width="10.7109375" style="298" bestFit="1" customWidth="1"/>
    <col min="1801" max="1801" width="15" style="298" customWidth="1"/>
    <col min="1802" max="1802" width="10.85546875" style="298" customWidth="1"/>
    <col min="1803" max="1803" width="10.140625" style="298" customWidth="1"/>
    <col min="1804" max="1804" width="9.5703125" style="298" customWidth="1"/>
    <col min="1805" max="1805" width="9.5703125" style="298" bestFit="1" customWidth="1"/>
    <col min="1806" max="1806" width="8.7109375" style="298" customWidth="1"/>
    <col min="1807" max="1807" width="12.140625" style="298" bestFit="1" customWidth="1"/>
    <col min="1808" max="1809" width="7.7109375" style="298" customWidth="1"/>
    <col min="1810" max="1810" width="7.42578125" style="298" customWidth="1"/>
    <col min="1811" max="1812" width="9.140625" style="298"/>
    <col min="1813" max="1813" width="12.5703125" style="298" customWidth="1"/>
    <col min="1814" max="2048" width="9.140625" style="298"/>
    <col min="2049" max="2049" width="4.85546875" style="298" customWidth="1"/>
    <col min="2050" max="2050" width="34.85546875" style="298" customWidth="1"/>
    <col min="2051" max="2051" width="0" style="298" hidden="1" customWidth="1"/>
    <col min="2052" max="2053" width="8.7109375" style="298" customWidth="1"/>
    <col min="2054" max="2054" width="12" style="298" bestFit="1" customWidth="1"/>
    <col min="2055" max="2055" width="19.140625" style="298" bestFit="1" customWidth="1"/>
    <col min="2056" max="2056" width="10.7109375" style="298" bestFit="1" customWidth="1"/>
    <col min="2057" max="2057" width="15" style="298" customWidth="1"/>
    <col min="2058" max="2058" width="10.85546875" style="298" customWidth="1"/>
    <col min="2059" max="2059" width="10.140625" style="298" customWidth="1"/>
    <col min="2060" max="2060" width="9.5703125" style="298" customWidth="1"/>
    <col min="2061" max="2061" width="9.5703125" style="298" bestFit="1" customWidth="1"/>
    <col min="2062" max="2062" width="8.7109375" style="298" customWidth="1"/>
    <col min="2063" max="2063" width="12.140625" style="298" bestFit="1" customWidth="1"/>
    <col min="2064" max="2065" width="7.7109375" style="298" customWidth="1"/>
    <col min="2066" max="2066" width="7.42578125" style="298" customWidth="1"/>
    <col min="2067" max="2068" width="9.140625" style="298"/>
    <col min="2069" max="2069" width="12.5703125" style="298" customWidth="1"/>
    <col min="2070" max="2304" width="9.140625" style="298"/>
    <col min="2305" max="2305" width="4.85546875" style="298" customWidth="1"/>
    <col min="2306" max="2306" width="34.85546875" style="298" customWidth="1"/>
    <col min="2307" max="2307" width="0" style="298" hidden="1" customWidth="1"/>
    <col min="2308" max="2309" width="8.7109375" style="298" customWidth="1"/>
    <col min="2310" max="2310" width="12" style="298" bestFit="1" customWidth="1"/>
    <col min="2311" max="2311" width="19.140625" style="298" bestFit="1" customWidth="1"/>
    <col min="2312" max="2312" width="10.7109375" style="298" bestFit="1" customWidth="1"/>
    <col min="2313" max="2313" width="15" style="298" customWidth="1"/>
    <col min="2314" max="2314" width="10.85546875" style="298" customWidth="1"/>
    <col min="2315" max="2315" width="10.140625" style="298" customWidth="1"/>
    <col min="2316" max="2316" width="9.5703125" style="298" customWidth="1"/>
    <col min="2317" max="2317" width="9.5703125" style="298" bestFit="1" customWidth="1"/>
    <col min="2318" max="2318" width="8.7109375" style="298" customWidth="1"/>
    <col min="2319" max="2319" width="12.140625" style="298" bestFit="1" customWidth="1"/>
    <col min="2320" max="2321" width="7.7109375" style="298" customWidth="1"/>
    <col min="2322" max="2322" width="7.42578125" style="298" customWidth="1"/>
    <col min="2323" max="2324" width="9.140625" style="298"/>
    <col min="2325" max="2325" width="12.5703125" style="298" customWidth="1"/>
    <col min="2326" max="2560" width="9.140625" style="298"/>
    <col min="2561" max="2561" width="4.85546875" style="298" customWidth="1"/>
    <col min="2562" max="2562" width="34.85546875" style="298" customWidth="1"/>
    <col min="2563" max="2563" width="0" style="298" hidden="1" customWidth="1"/>
    <col min="2564" max="2565" width="8.7109375" style="298" customWidth="1"/>
    <col min="2566" max="2566" width="12" style="298" bestFit="1" customWidth="1"/>
    <col min="2567" max="2567" width="19.140625" style="298" bestFit="1" customWidth="1"/>
    <col min="2568" max="2568" width="10.7109375" style="298" bestFit="1" customWidth="1"/>
    <col min="2569" max="2569" width="15" style="298" customWidth="1"/>
    <col min="2570" max="2570" width="10.85546875" style="298" customWidth="1"/>
    <col min="2571" max="2571" width="10.140625" style="298" customWidth="1"/>
    <col min="2572" max="2572" width="9.5703125" style="298" customWidth="1"/>
    <col min="2573" max="2573" width="9.5703125" style="298" bestFit="1" customWidth="1"/>
    <col min="2574" max="2574" width="8.7109375" style="298" customWidth="1"/>
    <col min="2575" max="2575" width="12.140625" style="298" bestFit="1" customWidth="1"/>
    <col min="2576" max="2577" width="7.7109375" style="298" customWidth="1"/>
    <col min="2578" max="2578" width="7.42578125" style="298" customWidth="1"/>
    <col min="2579" max="2580" width="9.140625" style="298"/>
    <col min="2581" max="2581" width="12.5703125" style="298" customWidth="1"/>
    <col min="2582" max="2816" width="9.140625" style="298"/>
    <col min="2817" max="2817" width="4.85546875" style="298" customWidth="1"/>
    <col min="2818" max="2818" width="34.85546875" style="298" customWidth="1"/>
    <col min="2819" max="2819" width="0" style="298" hidden="1" customWidth="1"/>
    <col min="2820" max="2821" width="8.7109375" style="298" customWidth="1"/>
    <col min="2822" max="2822" width="12" style="298" bestFit="1" customWidth="1"/>
    <col min="2823" max="2823" width="19.140625" style="298" bestFit="1" customWidth="1"/>
    <col min="2824" max="2824" width="10.7109375" style="298" bestFit="1" customWidth="1"/>
    <col min="2825" max="2825" width="15" style="298" customWidth="1"/>
    <col min="2826" max="2826" width="10.85546875" style="298" customWidth="1"/>
    <col min="2827" max="2827" width="10.140625" style="298" customWidth="1"/>
    <col min="2828" max="2828" width="9.5703125" style="298" customWidth="1"/>
    <col min="2829" max="2829" width="9.5703125" style="298" bestFit="1" customWidth="1"/>
    <col min="2830" max="2830" width="8.7109375" style="298" customWidth="1"/>
    <col min="2831" max="2831" width="12.140625" style="298" bestFit="1" customWidth="1"/>
    <col min="2832" max="2833" width="7.7109375" style="298" customWidth="1"/>
    <col min="2834" max="2834" width="7.42578125" style="298" customWidth="1"/>
    <col min="2835" max="2836" width="9.140625" style="298"/>
    <col min="2837" max="2837" width="12.5703125" style="298" customWidth="1"/>
    <col min="2838" max="3072" width="9.140625" style="298"/>
    <col min="3073" max="3073" width="4.85546875" style="298" customWidth="1"/>
    <col min="3074" max="3074" width="34.85546875" style="298" customWidth="1"/>
    <col min="3075" max="3075" width="0" style="298" hidden="1" customWidth="1"/>
    <col min="3076" max="3077" width="8.7109375" style="298" customWidth="1"/>
    <col min="3078" max="3078" width="12" style="298" bestFit="1" customWidth="1"/>
    <col min="3079" max="3079" width="19.140625" style="298" bestFit="1" customWidth="1"/>
    <col min="3080" max="3080" width="10.7109375" style="298" bestFit="1" customWidth="1"/>
    <col min="3081" max="3081" width="15" style="298" customWidth="1"/>
    <col min="3082" max="3082" width="10.85546875" style="298" customWidth="1"/>
    <col min="3083" max="3083" width="10.140625" style="298" customWidth="1"/>
    <col min="3084" max="3084" width="9.5703125" style="298" customWidth="1"/>
    <col min="3085" max="3085" width="9.5703125" style="298" bestFit="1" customWidth="1"/>
    <col min="3086" max="3086" width="8.7109375" style="298" customWidth="1"/>
    <col min="3087" max="3087" width="12.140625" style="298" bestFit="1" customWidth="1"/>
    <col min="3088" max="3089" width="7.7109375" style="298" customWidth="1"/>
    <col min="3090" max="3090" width="7.42578125" style="298" customWidth="1"/>
    <col min="3091" max="3092" width="9.140625" style="298"/>
    <col min="3093" max="3093" width="12.5703125" style="298" customWidth="1"/>
    <col min="3094" max="3328" width="9.140625" style="298"/>
    <col min="3329" max="3329" width="4.85546875" style="298" customWidth="1"/>
    <col min="3330" max="3330" width="34.85546875" style="298" customWidth="1"/>
    <col min="3331" max="3331" width="0" style="298" hidden="1" customWidth="1"/>
    <col min="3332" max="3333" width="8.7109375" style="298" customWidth="1"/>
    <col min="3334" max="3334" width="12" style="298" bestFit="1" customWidth="1"/>
    <col min="3335" max="3335" width="19.140625" style="298" bestFit="1" customWidth="1"/>
    <col min="3336" max="3336" width="10.7109375" style="298" bestFit="1" customWidth="1"/>
    <col min="3337" max="3337" width="15" style="298" customWidth="1"/>
    <col min="3338" max="3338" width="10.85546875" style="298" customWidth="1"/>
    <col min="3339" max="3339" width="10.140625" style="298" customWidth="1"/>
    <col min="3340" max="3340" width="9.5703125" style="298" customWidth="1"/>
    <col min="3341" max="3341" width="9.5703125" style="298" bestFit="1" customWidth="1"/>
    <col min="3342" max="3342" width="8.7109375" style="298" customWidth="1"/>
    <col min="3343" max="3343" width="12.140625" style="298" bestFit="1" customWidth="1"/>
    <col min="3344" max="3345" width="7.7109375" style="298" customWidth="1"/>
    <col min="3346" max="3346" width="7.42578125" style="298" customWidth="1"/>
    <col min="3347" max="3348" width="9.140625" style="298"/>
    <col min="3349" max="3349" width="12.5703125" style="298" customWidth="1"/>
    <col min="3350" max="3584" width="9.140625" style="298"/>
    <col min="3585" max="3585" width="4.85546875" style="298" customWidth="1"/>
    <col min="3586" max="3586" width="34.85546875" style="298" customWidth="1"/>
    <col min="3587" max="3587" width="0" style="298" hidden="1" customWidth="1"/>
    <col min="3588" max="3589" width="8.7109375" style="298" customWidth="1"/>
    <col min="3590" max="3590" width="12" style="298" bestFit="1" customWidth="1"/>
    <col min="3591" max="3591" width="19.140625" style="298" bestFit="1" customWidth="1"/>
    <col min="3592" max="3592" width="10.7109375" style="298" bestFit="1" customWidth="1"/>
    <col min="3593" max="3593" width="15" style="298" customWidth="1"/>
    <col min="3594" max="3594" width="10.85546875" style="298" customWidth="1"/>
    <col min="3595" max="3595" width="10.140625" style="298" customWidth="1"/>
    <col min="3596" max="3596" width="9.5703125" style="298" customWidth="1"/>
    <col min="3597" max="3597" width="9.5703125" style="298" bestFit="1" customWidth="1"/>
    <col min="3598" max="3598" width="8.7109375" style="298" customWidth="1"/>
    <col min="3599" max="3599" width="12.140625" style="298" bestFit="1" customWidth="1"/>
    <col min="3600" max="3601" width="7.7109375" style="298" customWidth="1"/>
    <col min="3602" max="3602" width="7.42578125" style="298" customWidth="1"/>
    <col min="3603" max="3604" width="9.140625" style="298"/>
    <col min="3605" max="3605" width="12.5703125" style="298" customWidth="1"/>
    <col min="3606" max="3840" width="9.140625" style="298"/>
    <col min="3841" max="3841" width="4.85546875" style="298" customWidth="1"/>
    <col min="3842" max="3842" width="34.85546875" style="298" customWidth="1"/>
    <col min="3843" max="3843" width="0" style="298" hidden="1" customWidth="1"/>
    <col min="3844" max="3845" width="8.7109375" style="298" customWidth="1"/>
    <col min="3846" max="3846" width="12" style="298" bestFit="1" customWidth="1"/>
    <col min="3847" max="3847" width="19.140625" style="298" bestFit="1" customWidth="1"/>
    <col min="3848" max="3848" width="10.7109375" style="298" bestFit="1" customWidth="1"/>
    <col min="3849" max="3849" width="15" style="298" customWidth="1"/>
    <col min="3850" max="3850" width="10.85546875" style="298" customWidth="1"/>
    <col min="3851" max="3851" width="10.140625" style="298" customWidth="1"/>
    <col min="3852" max="3852" width="9.5703125" style="298" customWidth="1"/>
    <col min="3853" max="3853" width="9.5703125" style="298" bestFit="1" customWidth="1"/>
    <col min="3854" max="3854" width="8.7109375" style="298" customWidth="1"/>
    <col min="3855" max="3855" width="12.140625" style="298" bestFit="1" customWidth="1"/>
    <col min="3856" max="3857" width="7.7109375" style="298" customWidth="1"/>
    <col min="3858" max="3858" width="7.42578125" style="298" customWidth="1"/>
    <col min="3859" max="3860" width="9.140625" style="298"/>
    <col min="3861" max="3861" width="12.5703125" style="298" customWidth="1"/>
    <col min="3862" max="4096" width="9.140625" style="298"/>
    <col min="4097" max="4097" width="4.85546875" style="298" customWidth="1"/>
    <col min="4098" max="4098" width="34.85546875" style="298" customWidth="1"/>
    <col min="4099" max="4099" width="0" style="298" hidden="1" customWidth="1"/>
    <col min="4100" max="4101" width="8.7109375" style="298" customWidth="1"/>
    <col min="4102" max="4102" width="12" style="298" bestFit="1" customWidth="1"/>
    <col min="4103" max="4103" width="19.140625" style="298" bestFit="1" customWidth="1"/>
    <col min="4104" max="4104" width="10.7109375" style="298" bestFit="1" customWidth="1"/>
    <col min="4105" max="4105" width="15" style="298" customWidth="1"/>
    <col min="4106" max="4106" width="10.85546875" style="298" customWidth="1"/>
    <col min="4107" max="4107" width="10.140625" style="298" customWidth="1"/>
    <col min="4108" max="4108" width="9.5703125" style="298" customWidth="1"/>
    <col min="4109" max="4109" width="9.5703125" style="298" bestFit="1" customWidth="1"/>
    <col min="4110" max="4110" width="8.7109375" style="298" customWidth="1"/>
    <col min="4111" max="4111" width="12.140625" style="298" bestFit="1" customWidth="1"/>
    <col min="4112" max="4113" width="7.7109375" style="298" customWidth="1"/>
    <col min="4114" max="4114" width="7.42578125" style="298" customWidth="1"/>
    <col min="4115" max="4116" width="9.140625" style="298"/>
    <col min="4117" max="4117" width="12.5703125" style="298" customWidth="1"/>
    <col min="4118" max="4352" width="9.140625" style="298"/>
    <col min="4353" max="4353" width="4.85546875" style="298" customWidth="1"/>
    <col min="4354" max="4354" width="34.85546875" style="298" customWidth="1"/>
    <col min="4355" max="4355" width="0" style="298" hidden="1" customWidth="1"/>
    <col min="4356" max="4357" width="8.7109375" style="298" customWidth="1"/>
    <col min="4358" max="4358" width="12" style="298" bestFit="1" customWidth="1"/>
    <col min="4359" max="4359" width="19.140625" style="298" bestFit="1" customWidth="1"/>
    <col min="4360" max="4360" width="10.7109375" style="298" bestFit="1" customWidth="1"/>
    <col min="4361" max="4361" width="15" style="298" customWidth="1"/>
    <col min="4362" max="4362" width="10.85546875" style="298" customWidth="1"/>
    <col min="4363" max="4363" width="10.140625" style="298" customWidth="1"/>
    <col min="4364" max="4364" width="9.5703125" style="298" customWidth="1"/>
    <col min="4365" max="4365" width="9.5703125" style="298" bestFit="1" customWidth="1"/>
    <col min="4366" max="4366" width="8.7109375" style="298" customWidth="1"/>
    <col min="4367" max="4367" width="12.140625" style="298" bestFit="1" customWidth="1"/>
    <col min="4368" max="4369" width="7.7109375" style="298" customWidth="1"/>
    <col min="4370" max="4370" width="7.42578125" style="298" customWidth="1"/>
    <col min="4371" max="4372" width="9.140625" style="298"/>
    <col min="4373" max="4373" width="12.5703125" style="298" customWidth="1"/>
    <col min="4374" max="4608" width="9.140625" style="298"/>
    <col min="4609" max="4609" width="4.85546875" style="298" customWidth="1"/>
    <col min="4610" max="4610" width="34.85546875" style="298" customWidth="1"/>
    <col min="4611" max="4611" width="0" style="298" hidden="1" customWidth="1"/>
    <col min="4612" max="4613" width="8.7109375" style="298" customWidth="1"/>
    <col min="4614" max="4614" width="12" style="298" bestFit="1" customWidth="1"/>
    <col min="4615" max="4615" width="19.140625" style="298" bestFit="1" customWidth="1"/>
    <col min="4616" max="4616" width="10.7109375" style="298" bestFit="1" customWidth="1"/>
    <col min="4617" max="4617" width="15" style="298" customWidth="1"/>
    <col min="4618" max="4618" width="10.85546875" style="298" customWidth="1"/>
    <col min="4619" max="4619" width="10.140625" style="298" customWidth="1"/>
    <col min="4620" max="4620" width="9.5703125" style="298" customWidth="1"/>
    <col min="4621" max="4621" width="9.5703125" style="298" bestFit="1" customWidth="1"/>
    <col min="4622" max="4622" width="8.7109375" style="298" customWidth="1"/>
    <col min="4623" max="4623" width="12.140625" style="298" bestFit="1" customWidth="1"/>
    <col min="4624" max="4625" width="7.7109375" style="298" customWidth="1"/>
    <col min="4626" max="4626" width="7.42578125" style="298" customWidth="1"/>
    <col min="4627" max="4628" width="9.140625" style="298"/>
    <col min="4629" max="4629" width="12.5703125" style="298" customWidth="1"/>
    <col min="4630" max="4864" width="9.140625" style="298"/>
    <col min="4865" max="4865" width="4.85546875" style="298" customWidth="1"/>
    <col min="4866" max="4866" width="34.85546875" style="298" customWidth="1"/>
    <col min="4867" max="4867" width="0" style="298" hidden="1" customWidth="1"/>
    <col min="4868" max="4869" width="8.7109375" style="298" customWidth="1"/>
    <col min="4870" max="4870" width="12" style="298" bestFit="1" customWidth="1"/>
    <col min="4871" max="4871" width="19.140625" style="298" bestFit="1" customWidth="1"/>
    <col min="4872" max="4872" width="10.7109375" style="298" bestFit="1" customWidth="1"/>
    <col min="4873" max="4873" width="15" style="298" customWidth="1"/>
    <col min="4874" max="4874" width="10.85546875" style="298" customWidth="1"/>
    <col min="4875" max="4875" width="10.140625" style="298" customWidth="1"/>
    <col min="4876" max="4876" width="9.5703125" style="298" customWidth="1"/>
    <col min="4877" max="4877" width="9.5703125" style="298" bestFit="1" customWidth="1"/>
    <col min="4878" max="4878" width="8.7109375" style="298" customWidth="1"/>
    <col min="4879" max="4879" width="12.140625" style="298" bestFit="1" customWidth="1"/>
    <col min="4880" max="4881" width="7.7109375" style="298" customWidth="1"/>
    <col min="4882" max="4882" width="7.42578125" style="298" customWidth="1"/>
    <col min="4883" max="4884" width="9.140625" style="298"/>
    <col min="4885" max="4885" width="12.5703125" style="298" customWidth="1"/>
    <col min="4886" max="5120" width="9.140625" style="298"/>
    <col min="5121" max="5121" width="4.85546875" style="298" customWidth="1"/>
    <col min="5122" max="5122" width="34.85546875" style="298" customWidth="1"/>
    <col min="5123" max="5123" width="0" style="298" hidden="1" customWidth="1"/>
    <col min="5124" max="5125" width="8.7109375" style="298" customWidth="1"/>
    <col min="5126" max="5126" width="12" style="298" bestFit="1" customWidth="1"/>
    <col min="5127" max="5127" width="19.140625" style="298" bestFit="1" customWidth="1"/>
    <col min="5128" max="5128" width="10.7109375" style="298" bestFit="1" customWidth="1"/>
    <col min="5129" max="5129" width="15" style="298" customWidth="1"/>
    <col min="5130" max="5130" width="10.85546875" style="298" customWidth="1"/>
    <col min="5131" max="5131" width="10.140625" style="298" customWidth="1"/>
    <col min="5132" max="5132" width="9.5703125" style="298" customWidth="1"/>
    <col min="5133" max="5133" width="9.5703125" style="298" bestFit="1" customWidth="1"/>
    <col min="5134" max="5134" width="8.7109375" style="298" customWidth="1"/>
    <col min="5135" max="5135" width="12.140625" style="298" bestFit="1" customWidth="1"/>
    <col min="5136" max="5137" width="7.7109375" style="298" customWidth="1"/>
    <col min="5138" max="5138" width="7.42578125" style="298" customWidth="1"/>
    <col min="5139" max="5140" width="9.140625" style="298"/>
    <col min="5141" max="5141" width="12.5703125" style="298" customWidth="1"/>
    <col min="5142" max="5376" width="9.140625" style="298"/>
    <col min="5377" max="5377" width="4.85546875" style="298" customWidth="1"/>
    <col min="5378" max="5378" width="34.85546875" style="298" customWidth="1"/>
    <col min="5379" max="5379" width="0" style="298" hidden="1" customWidth="1"/>
    <col min="5380" max="5381" width="8.7109375" style="298" customWidth="1"/>
    <col min="5382" max="5382" width="12" style="298" bestFit="1" customWidth="1"/>
    <col min="5383" max="5383" width="19.140625" style="298" bestFit="1" customWidth="1"/>
    <col min="5384" max="5384" width="10.7109375" style="298" bestFit="1" customWidth="1"/>
    <col min="5385" max="5385" width="15" style="298" customWidth="1"/>
    <col min="5386" max="5386" width="10.85546875" style="298" customWidth="1"/>
    <col min="5387" max="5387" width="10.140625" style="298" customWidth="1"/>
    <col min="5388" max="5388" width="9.5703125" style="298" customWidth="1"/>
    <col min="5389" max="5389" width="9.5703125" style="298" bestFit="1" customWidth="1"/>
    <col min="5390" max="5390" width="8.7109375" style="298" customWidth="1"/>
    <col min="5391" max="5391" width="12.140625" style="298" bestFit="1" customWidth="1"/>
    <col min="5392" max="5393" width="7.7109375" style="298" customWidth="1"/>
    <col min="5394" max="5394" width="7.42578125" style="298" customWidth="1"/>
    <col min="5395" max="5396" width="9.140625" style="298"/>
    <col min="5397" max="5397" width="12.5703125" style="298" customWidth="1"/>
    <col min="5398" max="5632" width="9.140625" style="298"/>
    <col min="5633" max="5633" width="4.85546875" style="298" customWidth="1"/>
    <col min="5634" max="5634" width="34.85546875" style="298" customWidth="1"/>
    <col min="5635" max="5635" width="0" style="298" hidden="1" customWidth="1"/>
    <col min="5636" max="5637" width="8.7109375" style="298" customWidth="1"/>
    <col min="5638" max="5638" width="12" style="298" bestFit="1" customWidth="1"/>
    <col min="5639" max="5639" width="19.140625" style="298" bestFit="1" customWidth="1"/>
    <col min="5640" max="5640" width="10.7109375" style="298" bestFit="1" customWidth="1"/>
    <col min="5641" max="5641" width="15" style="298" customWidth="1"/>
    <col min="5642" max="5642" width="10.85546875" style="298" customWidth="1"/>
    <col min="5643" max="5643" width="10.140625" style="298" customWidth="1"/>
    <col min="5644" max="5644" width="9.5703125" style="298" customWidth="1"/>
    <col min="5645" max="5645" width="9.5703125" style="298" bestFit="1" customWidth="1"/>
    <col min="5646" max="5646" width="8.7109375" style="298" customWidth="1"/>
    <col min="5647" max="5647" width="12.140625" style="298" bestFit="1" customWidth="1"/>
    <col min="5648" max="5649" width="7.7109375" style="298" customWidth="1"/>
    <col min="5650" max="5650" width="7.42578125" style="298" customWidth="1"/>
    <col min="5651" max="5652" width="9.140625" style="298"/>
    <col min="5653" max="5653" width="12.5703125" style="298" customWidth="1"/>
    <col min="5654" max="5888" width="9.140625" style="298"/>
    <col min="5889" max="5889" width="4.85546875" style="298" customWidth="1"/>
    <col min="5890" max="5890" width="34.85546875" style="298" customWidth="1"/>
    <col min="5891" max="5891" width="0" style="298" hidden="1" customWidth="1"/>
    <col min="5892" max="5893" width="8.7109375" style="298" customWidth="1"/>
    <col min="5894" max="5894" width="12" style="298" bestFit="1" customWidth="1"/>
    <col min="5895" max="5895" width="19.140625" style="298" bestFit="1" customWidth="1"/>
    <col min="5896" max="5896" width="10.7109375" style="298" bestFit="1" customWidth="1"/>
    <col min="5897" max="5897" width="15" style="298" customWidth="1"/>
    <col min="5898" max="5898" width="10.85546875" style="298" customWidth="1"/>
    <col min="5899" max="5899" width="10.140625" style="298" customWidth="1"/>
    <col min="5900" max="5900" width="9.5703125" style="298" customWidth="1"/>
    <col min="5901" max="5901" width="9.5703125" style="298" bestFit="1" customWidth="1"/>
    <col min="5902" max="5902" width="8.7109375" style="298" customWidth="1"/>
    <col min="5903" max="5903" width="12.140625" style="298" bestFit="1" customWidth="1"/>
    <col min="5904" max="5905" width="7.7109375" style="298" customWidth="1"/>
    <col min="5906" max="5906" width="7.42578125" style="298" customWidth="1"/>
    <col min="5907" max="5908" width="9.140625" style="298"/>
    <col min="5909" max="5909" width="12.5703125" style="298" customWidth="1"/>
    <col min="5910" max="6144" width="9.140625" style="298"/>
    <col min="6145" max="6145" width="4.85546875" style="298" customWidth="1"/>
    <col min="6146" max="6146" width="34.85546875" style="298" customWidth="1"/>
    <col min="6147" max="6147" width="0" style="298" hidden="1" customWidth="1"/>
    <col min="6148" max="6149" width="8.7109375" style="298" customWidth="1"/>
    <col min="6150" max="6150" width="12" style="298" bestFit="1" customWidth="1"/>
    <col min="6151" max="6151" width="19.140625" style="298" bestFit="1" customWidth="1"/>
    <col min="6152" max="6152" width="10.7109375" style="298" bestFit="1" customWidth="1"/>
    <col min="6153" max="6153" width="15" style="298" customWidth="1"/>
    <col min="6154" max="6154" width="10.85546875" style="298" customWidth="1"/>
    <col min="6155" max="6155" width="10.140625" style="298" customWidth="1"/>
    <col min="6156" max="6156" width="9.5703125" style="298" customWidth="1"/>
    <col min="6157" max="6157" width="9.5703125" style="298" bestFit="1" customWidth="1"/>
    <col min="6158" max="6158" width="8.7109375" style="298" customWidth="1"/>
    <col min="6159" max="6159" width="12.140625" style="298" bestFit="1" customWidth="1"/>
    <col min="6160" max="6161" width="7.7109375" style="298" customWidth="1"/>
    <col min="6162" max="6162" width="7.42578125" style="298" customWidth="1"/>
    <col min="6163" max="6164" width="9.140625" style="298"/>
    <col min="6165" max="6165" width="12.5703125" style="298" customWidth="1"/>
    <col min="6166" max="6400" width="9.140625" style="298"/>
    <col min="6401" max="6401" width="4.85546875" style="298" customWidth="1"/>
    <col min="6402" max="6402" width="34.85546875" style="298" customWidth="1"/>
    <col min="6403" max="6403" width="0" style="298" hidden="1" customWidth="1"/>
    <col min="6404" max="6405" width="8.7109375" style="298" customWidth="1"/>
    <col min="6406" max="6406" width="12" style="298" bestFit="1" customWidth="1"/>
    <col min="6407" max="6407" width="19.140625" style="298" bestFit="1" customWidth="1"/>
    <col min="6408" max="6408" width="10.7109375" style="298" bestFit="1" customWidth="1"/>
    <col min="6409" max="6409" width="15" style="298" customWidth="1"/>
    <col min="6410" max="6410" width="10.85546875" style="298" customWidth="1"/>
    <col min="6411" max="6411" width="10.140625" style="298" customWidth="1"/>
    <col min="6412" max="6412" width="9.5703125" style="298" customWidth="1"/>
    <col min="6413" max="6413" width="9.5703125" style="298" bestFit="1" customWidth="1"/>
    <col min="6414" max="6414" width="8.7109375" style="298" customWidth="1"/>
    <col min="6415" max="6415" width="12.140625" style="298" bestFit="1" customWidth="1"/>
    <col min="6416" max="6417" width="7.7109375" style="298" customWidth="1"/>
    <col min="6418" max="6418" width="7.42578125" style="298" customWidth="1"/>
    <col min="6419" max="6420" width="9.140625" style="298"/>
    <col min="6421" max="6421" width="12.5703125" style="298" customWidth="1"/>
    <col min="6422" max="6656" width="9.140625" style="298"/>
    <col min="6657" max="6657" width="4.85546875" style="298" customWidth="1"/>
    <col min="6658" max="6658" width="34.85546875" style="298" customWidth="1"/>
    <col min="6659" max="6659" width="0" style="298" hidden="1" customWidth="1"/>
    <col min="6660" max="6661" width="8.7109375" style="298" customWidth="1"/>
    <col min="6662" max="6662" width="12" style="298" bestFit="1" customWidth="1"/>
    <col min="6663" max="6663" width="19.140625" style="298" bestFit="1" customWidth="1"/>
    <col min="6664" max="6664" width="10.7109375" style="298" bestFit="1" customWidth="1"/>
    <col min="6665" max="6665" width="15" style="298" customWidth="1"/>
    <col min="6666" max="6666" width="10.85546875" style="298" customWidth="1"/>
    <col min="6667" max="6667" width="10.140625" style="298" customWidth="1"/>
    <col min="6668" max="6668" width="9.5703125" style="298" customWidth="1"/>
    <col min="6669" max="6669" width="9.5703125" style="298" bestFit="1" customWidth="1"/>
    <col min="6670" max="6670" width="8.7109375" style="298" customWidth="1"/>
    <col min="6671" max="6671" width="12.140625" style="298" bestFit="1" customWidth="1"/>
    <col min="6672" max="6673" width="7.7109375" style="298" customWidth="1"/>
    <col min="6674" max="6674" width="7.42578125" style="298" customWidth="1"/>
    <col min="6675" max="6676" width="9.140625" style="298"/>
    <col min="6677" max="6677" width="12.5703125" style="298" customWidth="1"/>
    <col min="6678" max="6912" width="9.140625" style="298"/>
    <col min="6913" max="6913" width="4.85546875" style="298" customWidth="1"/>
    <col min="6914" max="6914" width="34.85546875" style="298" customWidth="1"/>
    <col min="6915" max="6915" width="0" style="298" hidden="1" customWidth="1"/>
    <col min="6916" max="6917" width="8.7109375" style="298" customWidth="1"/>
    <col min="6918" max="6918" width="12" style="298" bestFit="1" customWidth="1"/>
    <col min="6919" max="6919" width="19.140625" style="298" bestFit="1" customWidth="1"/>
    <col min="6920" max="6920" width="10.7109375" style="298" bestFit="1" customWidth="1"/>
    <col min="6921" max="6921" width="15" style="298" customWidth="1"/>
    <col min="6922" max="6922" width="10.85546875" style="298" customWidth="1"/>
    <col min="6923" max="6923" width="10.140625" style="298" customWidth="1"/>
    <col min="6924" max="6924" width="9.5703125" style="298" customWidth="1"/>
    <col min="6925" max="6925" width="9.5703125" style="298" bestFit="1" customWidth="1"/>
    <col min="6926" max="6926" width="8.7109375" style="298" customWidth="1"/>
    <col min="6927" max="6927" width="12.140625" style="298" bestFit="1" customWidth="1"/>
    <col min="6928" max="6929" width="7.7109375" style="298" customWidth="1"/>
    <col min="6930" max="6930" width="7.42578125" style="298" customWidth="1"/>
    <col min="6931" max="6932" width="9.140625" style="298"/>
    <col min="6933" max="6933" width="12.5703125" style="298" customWidth="1"/>
    <col min="6934" max="7168" width="9.140625" style="298"/>
    <col min="7169" max="7169" width="4.85546875" style="298" customWidth="1"/>
    <col min="7170" max="7170" width="34.85546875" style="298" customWidth="1"/>
    <col min="7171" max="7171" width="0" style="298" hidden="1" customWidth="1"/>
    <col min="7172" max="7173" width="8.7109375" style="298" customWidth="1"/>
    <col min="7174" max="7174" width="12" style="298" bestFit="1" customWidth="1"/>
    <col min="7175" max="7175" width="19.140625" style="298" bestFit="1" customWidth="1"/>
    <col min="7176" max="7176" width="10.7109375" style="298" bestFit="1" customWidth="1"/>
    <col min="7177" max="7177" width="15" style="298" customWidth="1"/>
    <col min="7178" max="7178" width="10.85546875" style="298" customWidth="1"/>
    <col min="7179" max="7179" width="10.140625" style="298" customWidth="1"/>
    <col min="7180" max="7180" width="9.5703125" style="298" customWidth="1"/>
    <col min="7181" max="7181" width="9.5703125" style="298" bestFit="1" customWidth="1"/>
    <col min="7182" max="7182" width="8.7109375" style="298" customWidth="1"/>
    <col min="7183" max="7183" width="12.140625" style="298" bestFit="1" customWidth="1"/>
    <col min="7184" max="7185" width="7.7109375" style="298" customWidth="1"/>
    <col min="7186" max="7186" width="7.42578125" style="298" customWidth="1"/>
    <col min="7187" max="7188" width="9.140625" style="298"/>
    <col min="7189" max="7189" width="12.5703125" style="298" customWidth="1"/>
    <col min="7190" max="7424" width="9.140625" style="298"/>
    <col min="7425" max="7425" width="4.85546875" style="298" customWidth="1"/>
    <col min="7426" max="7426" width="34.85546875" style="298" customWidth="1"/>
    <col min="7427" max="7427" width="0" style="298" hidden="1" customWidth="1"/>
    <col min="7428" max="7429" width="8.7109375" style="298" customWidth="1"/>
    <col min="7430" max="7430" width="12" style="298" bestFit="1" customWidth="1"/>
    <col min="7431" max="7431" width="19.140625" style="298" bestFit="1" customWidth="1"/>
    <col min="7432" max="7432" width="10.7109375" style="298" bestFit="1" customWidth="1"/>
    <col min="7433" max="7433" width="15" style="298" customWidth="1"/>
    <col min="7434" max="7434" width="10.85546875" style="298" customWidth="1"/>
    <col min="7435" max="7435" width="10.140625" style="298" customWidth="1"/>
    <col min="7436" max="7436" width="9.5703125" style="298" customWidth="1"/>
    <col min="7437" max="7437" width="9.5703125" style="298" bestFit="1" customWidth="1"/>
    <col min="7438" max="7438" width="8.7109375" style="298" customWidth="1"/>
    <col min="7439" max="7439" width="12.140625" style="298" bestFit="1" customWidth="1"/>
    <col min="7440" max="7441" width="7.7109375" style="298" customWidth="1"/>
    <col min="7442" max="7442" width="7.42578125" style="298" customWidth="1"/>
    <col min="7443" max="7444" width="9.140625" style="298"/>
    <col min="7445" max="7445" width="12.5703125" style="298" customWidth="1"/>
    <col min="7446" max="7680" width="9.140625" style="298"/>
    <col min="7681" max="7681" width="4.85546875" style="298" customWidth="1"/>
    <col min="7682" max="7682" width="34.85546875" style="298" customWidth="1"/>
    <col min="7683" max="7683" width="0" style="298" hidden="1" customWidth="1"/>
    <col min="7684" max="7685" width="8.7109375" style="298" customWidth="1"/>
    <col min="7686" max="7686" width="12" style="298" bestFit="1" customWidth="1"/>
    <col min="7687" max="7687" width="19.140625" style="298" bestFit="1" customWidth="1"/>
    <col min="7688" max="7688" width="10.7109375" style="298" bestFit="1" customWidth="1"/>
    <col min="7689" max="7689" width="15" style="298" customWidth="1"/>
    <col min="7690" max="7690" width="10.85546875" style="298" customWidth="1"/>
    <col min="7691" max="7691" width="10.140625" style="298" customWidth="1"/>
    <col min="7692" max="7692" width="9.5703125" style="298" customWidth="1"/>
    <col min="7693" max="7693" width="9.5703125" style="298" bestFit="1" customWidth="1"/>
    <col min="7694" max="7694" width="8.7109375" style="298" customWidth="1"/>
    <col min="7695" max="7695" width="12.140625" style="298" bestFit="1" customWidth="1"/>
    <col min="7696" max="7697" width="7.7109375" style="298" customWidth="1"/>
    <col min="7698" max="7698" width="7.42578125" style="298" customWidth="1"/>
    <col min="7699" max="7700" width="9.140625" style="298"/>
    <col min="7701" max="7701" width="12.5703125" style="298" customWidth="1"/>
    <col min="7702" max="7936" width="9.140625" style="298"/>
    <col min="7937" max="7937" width="4.85546875" style="298" customWidth="1"/>
    <col min="7938" max="7938" width="34.85546875" style="298" customWidth="1"/>
    <col min="7939" max="7939" width="0" style="298" hidden="1" customWidth="1"/>
    <col min="7940" max="7941" width="8.7109375" style="298" customWidth="1"/>
    <col min="7942" max="7942" width="12" style="298" bestFit="1" customWidth="1"/>
    <col min="7943" max="7943" width="19.140625" style="298" bestFit="1" customWidth="1"/>
    <col min="7944" max="7944" width="10.7109375" style="298" bestFit="1" customWidth="1"/>
    <col min="7945" max="7945" width="15" style="298" customWidth="1"/>
    <col min="7946" max="7946" width="10.85546875" style="298" customWidth="1"/>
    <col min="7947" max="7947" width="10.140625" style="298" customWidth="1"/>
    <col min="7948" max="7948" width="9.5703125" style="298" customWidth="1"/>
    <col min="7949" max="7949" width="9.5703125" style="298" bestFit="1" customWidth="1"/>
    <col min="7950" max="7950" width="8.7109375" style="298" customWidth="1"/>
    <col min="7951" max="7951" width="12.140625" style="298" bestFit="1" customWidth="1"/>
    <col min="7952" max="7953" width="7.7109375" style="298" customWidth="1"/>
    <col min="7954" max="7954" width="7.42578125" style="298" customWidth="1"/>
    <col min="7955" max="7956" width="9.140625" style="298"/>
    <col min="7957" max="7957" width="12.5703125" style="298" customWidth="1"/>
    <col min="7958" max="8192" width="9.140625" style="298"/>
    <col min="8193" max="8193" width="4.85546875" style="298" customWidth="1"/>
    <col min="8194" max="8194" width="34.85546875" style="298" customWidth="1"/>
    <col min="8195" max="8195" width="0" style="298" hidden="1" customWidth="1"/>
    <col min="8196" max="8197" width="8.7109375" style="298" customWidth="1"/>
    <col min="8198" max="8198" width="12" style="298" bestFit="1" customWidth="1"/>
    <col min="8199" max="8199" width="19.140625" style="298" bestFit="1" customWidth="1"/>
    <col min="8200" max="8200" width="10.7109375" style="298" bestFit="1" customWidth="1"/>
    <col min="8201" max="8201" width="15" style="298" customWidth="1"/>
    <col min="8202" max="8202" width="10.85546875" style="298" customWidth="1"/>
    <col min="8203" max="8203" width="10.140625" style="298" customWidth="1"/>
    <col min="8204" max="8204" width="9.5703125" style="298" customWidth="1"/>
    <col min="8205" max="8205" width="9.5703125" style="298" bestFit="1" customWidth="1"/>
    <col min="8206" max="8206" width="8.7109375" style="298" customWidth="1"/>
    <col min="8207" max="8207" width="12.140625" style="298" bestFit="1" customWidth="1"/>
    <col min="8208" max="8209" width="7.7109375" style="298" customWidth="1"/>
    <col min="8210" max="8210" width="7.42578125" style="298" customWidth="1"/>
    <col min="8211" max="8212" width="9.140625" style="298"/>
    <col min="8213" max="8213" width="12.5703125" style="298" customWidth="1"/>
    <col min="8214" max="8448" width="9.140625" style="298"/>
    <col min="8449" max="8449" width="4.85546875" style="298" customWidth="1"/>
    <col min="8450" max="8450" width="34.85546875" style="298" customWidth="1"/>
    <col min="8451" max="8451" width="0" style="298" hidden="1" customWidth="1"/>
    <col min="8452" max="8453" width="8.7109375" style="298" customWidth="1"/>
    <col min="8454" max="8454" width="12" style="298" bestFit="1" customWidth="1"/>
    <col min="8455" max="8455" width="19.140625" style="298" bestFit="1" customWidth="1"/>
    <col min="8456" max="8456" width="10.7109375" style="298" bestFit="1" customWidth="1"/>
    <col min="8457" max="8457" width="15" style="298" customWidth="1"/>
    <col min="8458" max="8458" width="10.85546875" style="298" customWidth="1"/>
    <col min="8459" max="8459" width="10.140625" style="298" customWidth="1"/>
    <col min="8460" max="8460" width="9.5703125" style="298" customWidth="1"/>
    <col min="8461" max="8461" width="9.5703125" style="298" bestFit="1" customWidth="1"/>
    <col min="8462" max="8462" width="8.7109375" style="298" customWidth="1"/>
    <col min="8463" max="8463" width="12.140625" style="298" bestFit="1" customWidth="1"/>
    <col min="8464" max="8465" width="7.7109375" style="298" customWidth="1"/>
    <col min="8466" max="8466" width="7.42578125" style="298" customWidth="1"/>
    <col min="8467" max="8468" width="9.140625" style="298"/>
    <col min="8469" max="8469" width="12.5703125" style="298" customWidth="1"/>
    <col min="8470" max="8704" width="9.140625" style="298"/>
    <col min="8705" max="8705" width="4.85546875" style="298" customWidth="1"/>
    <col min="8706" max="8706" width="34.85546875" style="298" customWidth="1"/>
    <col min="8707" max="8707" width="0" style="298" hidden="1" customWidth="1"/>
    <col min="8708" max="8709" width="8.7109375" style="298" customWidth="1"/>
    <col min="8710" max="8710" width="12" style="298" bestFit="1" customWidth="1"/>
    <col min="8711" max="8711" width="19.140625" style="298" bestFit="1" customWidth="1"/>
    <col min="8712" max="8712" width="10.7109375" style="298" bestFit="1" customWidth="1"/>
    <col min="8713" max="8713" width="15" style="298" customWidth="1"/>
    <col min="8714" max="8714" width="10.85546875" style="298" customWidth="1"/>
    <col min="8715" max="8715" width="10.140625" style="298" customWidth="1"/>
    <col min="8716" max="8716" width="9.5703125" style="298" customWidth="1"/>
    <col min="8717" max="8717" width="9.5703125" style="298" bestFit="1" customWidth="1"/>
    <col min="8718" max="8718" width="8.7109375" style="298" customWidth="1"/>
    <col min="8719" max="8719" width="12.140625" style="298" bestFit="1" customWidth="1"/>
    <col min="8720" max="8721" width="7.7109375" style="298" customWidth="1"/>
    <col min="8722" max="8722" width="7.42578125" style="298" customWidth="1"/>
    <col min="8723" max="8724" width="9.140625" style="298"/>
    <col min="8725" max="8725" width="12.5703125" style="298" customWidth="1"/>
    <col min="8726" max="8960" width="9.140625" style="298"/>
    <col min="8961" max="8961" width="4.85546875" style="298" customWidth="1"/>
    <col min="8962" max="8962" width="34.85546875" style="298" customWidth="1"/>
    <col min="8963" max="8963" width="0" style="298" hidden="1" customWidth="1"/>
    <col min="8964" max="8965" width="8.7109375" style="298" customWidth="1"/>
    <col min="8966" max="8966" width="12" style="298" bestFit="1" customWidth="1"/>
    <col min="8967" max="8967" width="19.140625" style="298" bestFit="1" customWidth="1"/>
    <col min="8968" max="8968" width="10.7109375" style="298" bestFit="1" customWidth="1"/>
    <col min="8969" max="8969" width="15" style="298" customWidth="1"/>
    <col min="8970" max="8970" width="10.85546875" style="298" customWidth="1"/>
    <col min="8971" max="8971" width="10.140625" style="298" customWidth="1"/>
    <col min="8972" max="8972" width="9.5703125" style="298" customWidth="1"/>
    <col min="8973" max="8973" width="9.5703125" style="298" bestFit="1" customWidth="1"/>
    <col min="8974" max="8974" width="8.7109375" style="298" customWidth="1"/>
    <col min="8975" max="8975" width="12.140625" style="298" bestFit="1" customWidth="1"/>
    <col min="8976" max="8977" width="7.7109375" style="298" customWidth="1"/>
    <col min="8978" max="8978" width="7.42578125" style="298" customWidth="1"/>
    <col min="8979" max="8980" width="9.140625" style="298"/>
    <col min="8981" max="8981" width="12.5703125" style="298" customWidth="1"/>
    <col min="8982" max="9216" width="9.140625" style="298"/>
    <col min="9217" max="9217" width="4.85546875" style="298" customWidth="1"/>
    <col min="9218" max="9218" width="34.85546875" style="298" customWidth="1"/>
    <col min="9219" max="9219" width="0" style="298" hidden="1" customWidth="1"/>
    <col min="9220" max="9221" width="8.7109375" style="298" customWidth="1"/>
    <col min="9222" max="9222" width="12" style="298" bestFit="1" customWidth="1"/>
    <col min="9223" max="9223" width="19.140625" style="298" bestFit="1" customWidth="1"/>
    <col min="9224" max="9224" width="10.7109375" style="298" bestFit="1" customWidth="1"/>
    <col min="9225" max="9225" width="15" style="298" customWidth="1"/>
    <col min="9226" max="9226" width="10.85546875" style="298" customWidth="1"/>
    <col min="9227" max="9227" width="10.140625" style="298" customWidth="1"/>
    <col min="9228" max="9228" width="9.5703125" style="298" customWidth="1"/>
    <col min="9229" max="9229" width="9.5703125" style="298" bestFit="1" customWidth="1"/>
    <col min="9230" max="9230" width="8.7109375" style="298" customWidth="1"/>
    <col min="9231" max="9231" width="12.140625" style="298" bestFit="1" customWidth="1"/>
    <col min="9232" max="9233" width="7.7109375" style="298" customWidth="1"/>
    <col min="9234" max="9234" width="7.42578125" style="298" customWidth="1"/>
    <col min="9235" max="9236" width="9.140625" style="298"/>
    <col min="9237" max="9237" width="12.5703125" style="298" customWidth="1"/>
    <col min="9238" max="9472" width="9.140625" style="298"/>
    <col min="9473" max="9473" width="4.85546875" style="298" customWidth="1"/>
    <col min="9474" max="9474" width="34.85546875" style="298" customWidth="1"/>
    <col min="9475" max="9475" width="0" style="298" hidden="1" customWidth="1"/>
    <col min="9476" max="9477" width="8.7109375" style="298" customWidth="1"/>
    <col min="9478" max="9478" width="12" style="298" bestFit="1" customWidth="1"/>
    <col min="9479" max="9479" width="19.140625" style="298" bestFit="1" customWidth="1"/>
    <col min="9480" max="9480" width="10.7109375" style="298" bestFit="1" customWidth="1"/>
    <col min="9481" max="9481" width="15" style="298" customWidth="1"/>
    <col min="9482" max="9482" width="10.85546875" style="298" customWidth="1"/>
    <col min="9483" max="9483" width="10.140625" style="298" customWidth="1"/>
    <col min="9484" max="9484" width="9.5703125" style="298" customWidth="1"/>
    <col min="9485" max="9485" width="9.5703125" style="298" bestFit="1" customWidth="1"/>
    <col min="9486" max="9486" width="8.7109375" style="298" customWidth="1"/>
    <col min="9487" max="9487" width="12.140625" style="298" bestFit="1" customWidth="1"/>
    <col min="9488" max="9489" width="7.7109375" style="298" customWidth="1"/>
    <col min="9490" max="9490" width="7.42578125" style="298" customWidth="1"/>
    <col min="9491" max="9492" width="9.140625" style="298"/>
    <col min="9493" max="9493" width="12.5703125" style="298" customWidth="1"/>
    <col min="9494" max="9728" width="9.140625" style="298"/>
    <col min="9729" max="9729" width="4.85546875" style="298" customWidth="1"/>
    <col min="9730" max="9730" width="34.85546875" style="298" customWidth="1"/>
    <col min="9731" max="9731" width="0" style="298" hidden="1" customWidth="1"/>
    <col min="9732" max="9733" width="8.7109375" style="298" customWidth="1"/>
    <col min="9734" max="9734" width="12" style="298" bestFit="1" customWidth="1"/>
    <col min="9735" max="9735" width="19.140625" style="298" bestFit="1" customWidth="1"/>
    <col min="9736" max="9736" width="10.7109375" style="298" bestFit="1" customWidth="1"/>
    <col min="9737" max="9737" width="15" style="298" customWidth="1"/>
    <col min="9738" max="9738" width="10.85546875" style="298" customWidth="1"/>
    <col min="9739" max="9739" width="10.140625" style="298" customWidth="1"/>
    <col min="9740" max="9740" width="9.5703125" style="298" customWidth="1"/>
    <col min="9741" max="9741" width="9.5703125" style="298" bestFit="1" customWidth="1"/>
    <col min="9742" max="9742" width="8.7109375" style="298" customWidth="1"/>
    <col min="9743" max="9743" width="12.140625" style="298" bestFit="1" customWidth="1"/>
    <col min="9744" max="9745" width="7.7109375" style="298" customWidth="1"/>
    <col min="9746" max="9746" width="7.42578125" style="298" customWidth="1"/>
    <col min="9747" max="9748" width="9.140625" style="298"/>
    <col min="9749" max="9749" width="12.5703125" style="298" customWidth="1"/>
    <col min="9750" max="9984" width="9.140625" style="298"/>
    <col min="9985" max="9985" width="4.85546875" style="298" customWidth="1"/>
    <col min="9986" max="9986" width="34.85546875" style="298" customWidth="1"/>
    <col min="9987" max="9987" width="0" style="298" hidden="1" customWidth="1"/>
    <col min="9988" max="9989" width="8.7109375" style="298" customWidth="1"/>
    <col min="9990" max="9990" width="12" style="298" bestFit="1" customWidth="1"/>
    <col min="9991" max="9991" width="19.140625" style="298" bestFit="1" customWidth="1"/>
    <col min="9992" max="9992" width="10.7109375" style="298" bestFit="1" customWidth="1"/>
    <col min="9993" max="9993" width="15" style="298" customWidth="1"/>
    <col min="9994" max="9994" width="10.85546875" style="298" customWidth="1"/>
    <col min="9995" max="9995" width="10.140625" style="298" customWidth="1"/>
    <col min="9996" max="9996" width="9.5703125" style="298" customWidth="1"/>
    <col min="9997" max="9997" width="9.5703125" style="298" bestFit="1" customWidth="1"/>
    <col min="9998" max="9998" width="8.7109375" style="298" customWidth="1"/>
    <col min="9999" max="9999" width="12.140625" style="298" bestFit="1" customWidth="1"/>
    <col min="10000" max="10001" width="7.7109375" style="298" customWidth="1"/>
    <col min="10002" max="10002" width="7.42578125" style="298" customWidth="1"/>
    <col min="10003" max="10004" width="9.140625" style="298"/>
    <col min="10005" max="10005" width="12.5703125" style="298" customWidth="1"/>
    <col min="10006" max="10240" width="9.140625" style="298"/>
    <col min="10241" max="10241" width="4.85546875" style="298" customWidth="1"/>
    <col min="10242" max="10242" width="34.85546875" style="298" customWidth="1"/>
    <col min="10243" max="10243" width="0" style="298" hidden="1" customWidth="1"/>
    <col min="10244" max="10245" width="8.7109375" style="298" customWidth="1"/>
    <col min="10246" max="10246" width="12" style="298" bestFit="1" customWidth="1"/>
    <col min="10247" max="10247" width="19.140625" style="298" bestFit="1" customWidth="1"/>
    <col min="10248" max="10248" width="10.7109375" style="298" bestFit="1" customWidth="1"/>
    <col min="10249" max="10249" width="15" style="298" customWidth="1"/>
    <col min="10250" max="10250" width="10.85546875" style="298" customWidth="1"/>
    <col min="10251" max="10251" width="10.140625" style="298" customWidth="1"/>
    <col min="10252" max="10252" width="9.5703125" style="298" customWidth="1"/>
    <col min="10253" max="10253" width="9.5703125" style="298" bestFit="1" customWidth="1"/>
    <col min="10254" max="10254" width="8.7109375" style="298" customWidth="1"/>
    <col min="10255" max="10255" width="12.140625" style="298" bestFit="1" customWidth="1"/>
    <col min="10256" max="10257" width="7.7109375" style="298" customWidth="1"/>
    <col min="10258" max="10258" width="7.42578125" style="298" customWidth="1"/>
    <col min="10259" max="10260" width="9.140625" style="298"/>
    <col min="10261" max="10261" width="12.5703125" style="298" customWidth="1"/>
    <col min="10262" max="10496" width="9.140625" style="298"/>
    <col min="10497" max="10497" width="4.85546875" style="298" customWidth="1"/>
    <col min="10498" max="10498" width="34.85546875" style="298" customWidth="1"/>
    <col min="10499" max="10499" width="0" style="298" hidden="1" customWidth="1"/>
    <col min="10500" max="10501" width="8.7109375" style="298" customWidth="1"/>
    <col min="10502" max="10502" width="12" style="298" bestFit="1" customWidth="1"/>
    <col min="10503" max="10503" width="19.140625" style="298" bestFit="1" customWidth="1"/>
    <col min="10504" max="10504" width="10.7109375" style="298" bestFit="1" customWidth="1"/>
    <col min="10505" max="10505" width="15" style="298" customWidth="1"/>
    <col min="10506" max="10506" width="10.85546875" style="298" customWidth="1"/>
    <col min="10507" max="10507" width="10.140625" style="298" customWidth="1"/>
    <col min="10508" max="10508" width="9.5703125" style="298" customWidth="1"/>
    <col min="10509" max="10509" width="9.5703125" style="298" bestFit="1" customWidth="1"/>
    <col min="10510" max="10510" width="8.7109375" style="298" customWidth="1"/>
    <col min="10511" max="10511" width="12.140625" style="298" bestFit="1" customWidth="1"/>
    <col min="10512" max="10513" width="7.7109375" style="298" customWidth="1"/>
    <col min="10514" max="10514" width="7.42578125" style="298" customWidth="1"/>
    <col min="10515" max="10516" width="9.140625" style="298"/>
    <col min="10517" max="10517" width="12.5703125" style="298" customWidth="1"/>
    <col min="10518" max="10752" width="9.140625" style="298"/>
    <col min="10753" max="10753" width="4.85546875" style="298" customWidth="1"/>
    <col min="10754" max="10754" width="34.85546875" style="298" customWidth="1"/>
    <col min="10755" max="10755" width="0" style="298" hidden="1" customWidth="1"/>
    <col min="10756" max="10757" width="8.7109375" style="298" customWidth="1"/>
    <col min="10758" max="10758" width="12" style="298" bestFit="1" customWidth="1"/>
    <col min="10759" max="10759" width="19.140625" style="298" bestFit="1" customWidth="1"/>
    <col min="10760" max="10760" width="10.7109375" style="298" bestFit="1" customWidth="1"/>
    <col min="10761" max="10761" width="15" style="298" customWidth="1"/>
    <col min="10762" max="10762" width="10.85546875" style="298" customWidth="1"/>
    <col min="10763" max="10763" width="10.140625" style="298" customWidth="1"/>
    <col min="10764" max="10764" width="9.5703125" style="298" customWidth="1"/>
    <col min="10765" max="10765" width="9.5703125" style="298" bestFit="1" customWidth="1"/>
    <col min="10766" max="10766" width="8.7109375" style="298" customWidth="1"/>
    <col min="10767" max="10767" width="12.140625" style="298" bestFit="1" customWidth="1"/>
    <col min="10768" max="10769" width="7.7109375" style="298" customWidth="1"/>
    <col min="10770" max="10770" width="7.42578125" style="298" customWidth="1"/>
    <col min="10771" max="10772" width="9.140625" style="298"/>
    <col min="10773" max="10773" width="12.5703125" style="298" customWidth="1"/>
    <col min="10774" max="11008" width="9.140625" style="298"/>
    <col min="11009" max="11009" width="4.85546875" style="298" customWidth="1"/>
    <col min="11010" max="11010" width="34.85546875" style="298" customWidth="1"/>
    <col min="11011" max="11011" width="0" style="298" hidden="1" customWidth="1"/>
    <col min="11012" max="11013" width="8.7109375" style="298" customWidth="1"/>
    <col min="11014" max="11014" width="12" style="298" bestFit="1" customWidth="1"/>
    <col min="11015" max="11015" width="19.140625" style="298" bestFit="1" customWidth="1"/>
    <col min="11016" max="11016" width="10.7109375" style="298" bestFit="1" customWidth="1"/>
    <col min="11017" max="11017" width="15" style="298" customWidth="1"/>
    <col min="11018" max="11018" width="10.85546875" style="298" customWidth="1"/>
    <col min="11019" max="11019" width="10.140625" style="298" customWidth="1"/>
    <col min="11020" max="11020" width="9.5703125" style="298" customWidth="1"/>
    <col min="11021" max="11021" width="9.5703125" style="298" bestFit="1" customWidth="1"/>
    <col min="11022" max="11022" width="8.7109375" style="298" customWidth="1"/>
    <col min="11023" max="11023" width="12.140625" style="298" bestFit="1" customWidth="1"/>
    <col min="11024" max="11025" width="7.7109375" style="298" customWidth="1"/>
    <col min="11026" max="11026" width="7.42578125" style="298" customWidth="1"/>
    <col min="11027" max="11028" width="9.140625" style="298"/>
    <col min="11029" max="11029" width="12.5703125" style="298" customWidth="1"/>
    <col min="11030" max="11264" width="9.140625" style="298"/>
    <col min="11265" max="11265" width="4.85546875" style="298" customWidth="1"/>
    <col min="11266" max="11266" width="34.85546875" style="298" customWidth="1"/>
    <col min="11267" max="11267" width="0" style="298" hidden="1" customWidth="1"/>
    <col min="11268" max="11269" width="8.7109375" style="298" customWidth="1"/>
    <col min="11270" max="11270" width="12" style="298" bestFit="1" customWidth="1"/>
    <col min="11271" max="11271" width="19.140625" style="298" bestFit="1" customWidth="1"/>
    <col min="11272" max="11272" width="10.7109375" style="298" bestFit="1" customWidth="1"/>
    <col min="11273" max="11273" width="15" style="298" customWidth="1"/>
    <col min="11274" max="11274" width="10.85546875" style="298" customWidth="1"/>
    <col min="11275" max="11275" width="10.140625" style="298" customWidth="1"/>
    <col min="11276" max="11276" width="9.5703125" style="298" customWidth="1"/>
    <col min="11277" max="11277" width="9.5703125" style="298" bestFit="1" customWidth="1"/>
    <col min="11278" max="11278" width="8.7109375" style="298" customWidth="1"/>
    <col min="11279" max="11279" width="12.140625" style="298" bestFit="1" customWidth="1"/>
    <col min="11280" max="11281" width="7.7109375" style="298" customWidth="1"/>
    <col min="11282" max="11282" width="7.42578125" style="298" customWidth="1"/>
    <col min="11283" max="11284" width="9.140625" style="298"/>
    <col min="11285" max="11285" width="12.5703125" style="298" customWidth="1"/>
    <col min="11286" max="11520" width="9.140625" style="298"/>
    <col min="11521" max="11521" width="4.85546875" style="298" customWidth="1"/>
    <col min="11522" max="11522" width="34.85546875" style="298" customWidth="1"/>
    <col min="11523" max="11523" width="0" style="298" hidden="1" customWidth="1"/>
    <col min="11524" max="11525" width="8.7109375" style="298" customWidth="1"/>
    <col min="11526" max="11526" width="12" style="298" bestFit="1" customWidth="1"/>
    <col min="11527" max="11527" width="19.140625" style="298" bestFit="1" customWidth="1"/>
    <col min="11528" max="11528" width="10.7109375" style="298" bestFit="1" customWidth="1"/>
    <col min="11529" max="11529" width="15" style="298" customWidth="1"/>
    <col min="11530" max="11530" width="10.85546875" style="298" customWidth="1"/>
    <col min="11531" max="11531" width="10.140625" style="298" customWidth="1"/>
    <col min="11532" max="11532" width="9.5703125" style="298" customWidth="1"/>
    <col min="11533" max="11533" width="9.5703125" style="298" bestFit="1" customWidth="1"/>
    <col min="11534" max="11534" width="8.7109375" style="298" customWidth="1"/>
    <col min="11535" max="11535" width="12.140625" style="298" bestFit="1" customWidth="1"/>
    <col min="11536" max="11537" width="7.7109375" style="298" customWidth="1"/>
    <col min="11538" max="11538" width="7.42578125" style="298" customWidth="1"/>
    <col min="11539" max="11540" width="9.140625" style="298"/>
    <col min="11541" max="11541" width="12.5703125" style="298" customWidth="1"/>
    <col min="11542" max="11776" width="9.140625" style="298"/>
    <col min="11777" max="11777" width="4.85546875" style="298" customWidth="1"/>
    <col min="11778" max="11778" width="34.85546875" style="298" customWidth="1"/>
    <col min="11779" max="11779" width="0" style="298" hidden="1" customWidth="1"/>
    <col min="11780" max="11781" width="8.7109375" style="298" customWidth="1"/>
    <col min="11782" max="11782" width="12" style="298" bestFit="1" customWidth="1"/>
    <col min="11783" max="11783" width="19.140625" style="298" bestFit="1" customWidth="1"/>
    <col min="11784" max="11784" width="10.7109375" style="298" bestFit="1" customWidth="1"/>
    <col min="11785" max="11785" width="15" style="298" customWidth="1"/>
    <col min="11786" max="11786" width="10.85546875" style="298" customWidth="1"/>
    <col min="11787" max="11787" width="10.140625" style="298" customWidth="1"/>
    <col min="11788" max="11788" width="9.5703125" style="298" customWidth="1"/>
    <col min="11789" max="11789" width="9.5703125" style="298" bestFit="1" customWidth="1"/>
    <col min="11790" max="11790" width="8.7109375" style="298" customWidth="1"/>
    <col min="11791" max="11791" width="12.140625" style="298" bestFit="1" customWidth="1"/>
    <col min="11792" max="11793" width="7.7109375" style="298" customWidth="1"/>
    <col min="11794" max="11794" width="7.42578125" style="298" customWidth="1"/>
    <col min="11795" max="11796" width="9.140625" style="298"/>
    <col min="11797" max="11797" width="12.5703125" style="298" customWidth="1"/>
    <col min="11798" max="12032" width="9.140625" style="298"/>
    <col min="12033" max="12033" width="4.85546875" style="298" customWidth="1"/>
    <col min="12034" max="12034" width="34.85546875" style="298" customWidth="1"/>
    <col min="12035" max="12035" width="0" style="298" hidden="1" customWidth="1"/>
    <col min="12036" max="12037" width="8.7109375" style="298" customWidth="1"/>
    <col min="12038" max="12038" width="12" style="298" bestFit="1" customWidth="1"/>
    <col min="12039" max="12039" width="19.140625" style="298" bestFit="1" customWidth="1"/>
    <col min="12040" max="12040" width="10.7109375" style="298" bestFit="1" customWidth="1"/>
    <col min="12041" max="12041" width="15" style="298" customWidth="1"/>
    <col min="12042" max="12042" width="10.85546875" style="298" customWidth="1"/>
    <col min="12043" max="12043" width="10.140625" style="298" customWidth="1"/>
    <col min="12044" max="12044" width="9.5703125" style="298" customWidth="1"/>
    <col min="12045" max="12045" width="9.5703125" style="298" bestFit="1" customWidth="1"/>
    <col min="12046" max="12046" width="8.7109375" style="298" customWidth="1"/>
    <col min="12047" max="12047" width="12.140625" style="298" bestFit="1" customWidth="1"/>
    <col min="12048" max="12049" width="7.7109375" style="298" customWidth="1"/>
    <col min="12050" max="12050" width="7.42578125" style="298" customWidth="1"/>
    <col min="12051" max="12052" width="9.140625" style="298"/>
    <col min="12053" max="12053" width="12.5703125" style="298" customWidth="1"/>
    <col min="12054" max="12288" width="9.140625" style="298"/>
    <col min="12289" max="12289" width="4.85546875" style="298" customWidth="1"/>
    <col min="12290" max="12290" width="34.85546875" style="298" customWidth="1"/>
    <col min="12291" max="12291" width="0" style="298" hidden="1" customWidth="1"/>
    <col min="12292" max="12293" width="8.7109375" style="298" customWidth="1"/>
    <col min="12294" max="12294" width="12" style="298" bestFit="1" customWidth="1"/>
    <col min="12295" max="12295" width="19.140625" style="298" bestFit="1" customWidth="1"/>
    <col min="12296" max="12296" width="10.7109375" style="298" bestFit="1" customWidth="1"/>
    <col min="12297" max="12297" width="15" style="298" customWidth="1"/>
    <col min="12298" max="12298" width="10.85546875" style="298" customWidth="1"/>
    <col min="12299" max="12299" width="10.140625" style="298" customWidth="1"/>
    <col min="12300" max="12300" width="9.5703125" style="298" customWidth="1"/>
    <col min="12301" max="12301" width="9.5703125" style="298" bestFit="1" customWidth="1"/>
    <col min="12302" max="12302" width="8.7109375" style="298" customWidth="1"/>
    <col min="12303" max="12303" width="12.140625" style="298" bestFit="1" customWidth="1"/>
    <col min="12304" max="12305" width="7.7109375" style="298" customWidth="1"/>
    <col min="12306" max="12306" width="7.42578125" style="298" customWidth="1"/>
    <col min="12307" max="12308" width="9.140625" style="298"/>
    <col min="12309" max="12309" width="12.5703125" style="298" customWidth="1"/>
    <col min="12310" max="12544" width="9.140625" style="298"/>
    <col min="12545" max="12545" width="4.85546875" style="298" customWidth="1"/>
    <col min="12546" max="12546" width="34.85546875" style="298" customWidth="1"/>
    <col min="12547" max="12547" width="0" style="298" hidden="1" customWidth="1"/>
    <col min="12548" max="12549" width="8.7109375" style="298" customWidth="1"/>
    <col min="12550" max="12550" width="12" style="298" bestFit="1" customWidth="1"/>
    <col min="12551" max="12551" width="19.140625" style="298" bestFit="1" customWidth="1"/>
    <col min="12552" max="12552" width="10.7109375" style="298" bestFit="1" customWidth="1"/>
    <col min="12553" max="12553" width="15" style="298" customWidth="1"/>
    <col min="12554" max="12554" width="10.85546875" style="298" customWidth="1"/>
    <col min="12555" max="12555" width="10.140625" style="298" customWidth="1"/>
    <col min="12556" max="12556" width="9.5703125" style="298" customWidth="1"/>
    <col min="12557" max="12557" width="9.5703125" style="298" bestFit="1" customWidth="1"/>
    <col min="12558" max="12558" width="8.7109375" style="298" customWidth="1"/>
    <col min="12559" max="12559" width="12.140625" style="298" bestFit="1" customWidth="1"/>
    <col min="12560" max="12561" width="7.7109375" style="298" customWidth="1"/>
    <col min="12562" max="12562" width="7.42578125" style="298" customWidth="1"/>
    <col min="12563" max="12564" width="9.140625" style="298"/>
    <col min="12565" max="12565" width="12.5703125" style="298" customWidth="1"/>
    <col min="12566" max="12800" width="9.140625" style="298"/>
    <col min="12801" max="12801" width="4.85546875" style="298" customWidth="1"/>
    <col min="12802" max="12802" width="34.85546875" style="298" customWidth="1"/>
    <col min="12803" max="12803" width="0" style="298" hidden="1" customWidth="1"/>
    <col min="12804" max="12805" width="8.7109375" style="298" customWidth="1"/>
    <col min="12806" max="12806" width="12" style="298" bestFit="1" customWidth="1"/>
    <col min="12807" max="12807" width="19.140625" style="298" bestFit="1" customWidth="1"/>
    <col min="12808" max="12808" width="10.7109375" style="298" bestFit="1" customWidth="1"/>
    <col min="12809" max="12809" width="15" style="298" customWidth="1"/>
    <col min="12810" max="12810" width="10.85546875" style="298" customWidth="1"/>
    <col min="12811" max="12811" width="10.140625" style="298" customWidth="1"/>
    <col min="12812" max="12812" width="9.5703125" style="298" customWidth="1"/>
    <col min="12813" max="12813" width="9.5703125" style="298" bestFit="1" customWidth="1"/>
    <col min="12814" max="12814" width="8.7109375" style="298" customWidth="1"/>
    <col min="12815" max="12815" width="12.140625" style="298" bestFit="1" customWidth="1"/>
    <col min="12816" max="12817" width="7.7109375" style="298" customWidth="1"/>
    <col min="12818" max="12818" width="7.42578125" style="298" customWidth="1"/>
    <col min="12819" max="12820" width="9.140625" style="298"/>
    <col min="12821" max="12821" width="12.5703125" style="298" customWidth="1"/>
    <col min="12822" max="13056" width="9.140625" style="298"/>
    <col min="13057" max="13057" width="4.85546875" style="298" customWidth="1"/>
    <col min="13058" max="13058" width="34.85546875" style="298" customWidth="1"/>
    <col min="13059" max="13059" width="0" style="298" hidden="1" customWidth="1"/>
    <col min="13060" max="13061" width="8.7109375" style="298" customWidth="1"/>
    <col min="13062" max="13062" width="12" style="298" bestFit="1" customWidth="1"/>
    <col min="13063" max="13063" width="19.140625" style="298" bestFit="1" customWidth="1"/>
    <col min="13064" max="13064" width="10.7109375" style="298" bestFit="1" customWidth="1"/>
    <col min="13065" max="13065" width="15" style="298" customWidth="1"/>
    <col min="13066" max="13066" width="10.85546875" style="298" customWidth="1"/>
    <col min="13067" max="13067" width="10.140625" style="298" customWidth="1"/>
    <col min="13068" max="13068" width="9.5703125" style="298" customWidth="1"/>
    <col min="13069" max="13069" width="9.5703125" style="298" bestFit="1" customWidth="1"/>
    <col min="13070" max="13070" width="8.7109375" style="298" customWidth="1"/>
    <col min="13071" max="13071" width="12.140625" style="298" bestFit="1" customWidth="1"/>
    <col min="13072" max="13073" width="7.7109375" style="298" customWidth="1"/>
    <col min="13074" max="13074" width="7.42578125" style="298" customWidth="1"/>
    <col min="13075" max="13076" width="9.140625" style="298"/>
    <col min="13077" max="13077" width="12.5703125" style="298" customWidth="1"/>
    <col min="13078" max="13312" width="9.140625" style="298"/>
    <col min="13313" max="13313" width="4.85546875" style="298" customWidth="1"/>
    <col min="13314" max="13314" width="34.85546875" style="298" customWidth="1"/>
    <col min="13315" max="13315" width="0" style="298" hidden="1" customWidth="1"/>
    <col min="13316" max="13317" width="8.7109375" style="298" customWidth="1"/>
    <col min="13318" max="13318" width="12" style="298" bestFit="1" customWidth="1"/>
    <col min="13319" max="13319" width="19.140625" style="298" bestFit="1" customWidth="1"/>
    <col min="13320" max="13320" width="10.7109375" style="298" bestFit="1" customWidth="1"/>
    <col min="13321" max="13321" width="15" style="298" customWidth="1"/>
    <col min="13322" max="13322" width="10.85546875" style="298" customWidth="1"/>
    <col min="13323" max="13323" width="10.140625" style="298" customWidth="1"/>
    <col min="13324" max="13324" width="9.5703125" style="298" customWidth="1"/>
    <col min="13325" max="13325" width="9.5703125" style="298" bestFit="1" customWidth="1"/>
    <col min="13326" max="13326" width="8.7109375" style="298" customWidth="1"/>
    <col min="13327" max="13327" width="12.140625" style="298" bestFit="1" customWidth="1"/>
    <col min="13328" max="13329" width="7.7109375" style="298" customWidth="1"/>
    <col min="13330" max="13330" width="7.42578125" style="298" customWidth="1"/>
    <col min="13331" max="13332" width="9.140625" style="298"/>
    <col min="13333" max="13333" width="12.5703125" style="298" customWidth="1"/>
    <col min="13334" max="13568" width="9.140625" style="298"/>
    <col min="13569" max="13569" width="4.85546875" style="298" customWidth="1"/>
    <col min="13570" max="13570" width="34.85546875" style="298" customWidth="1"/>
    <col min="13571" max="13571" width="0" style="298" hidden="1" customWidth="1"/>
    <col min="13572" max="13573" width="8.7109375" style="298" customWidth="1"/>
    <col min="13574" max="13574" width="12" style="298" bestFit="1" customWidth="1"/>
    <col min="13575" max="13575" width="19.140625" style="298" bestFit="1" customWidth="1"/>
    <col min="13576" max="13576" width="10.7109375" style="298" bestFit="1" customWidth="1"/>
    <col min="13577" max="13577" width="15" style="298" customWidth="1"/>
    <col min="13578" max="13578" width="10.85546875" style="298" customWidth="1"/>
    <col min="13579" max="13579" width="10.140625" style="298" customWidth="1"/>
    <col min="13580" max="13580" width="9.5703125" style="298" customWidth="1"/>
    <col min="13581" max="13581" width="9.5703125" style="298" bestFit="1" customWidth="1"/>
    <col min="13582" max="13582" width="8.7109375" style="298" customWidth="1"/>
    <col min="13583" max="13583" width="12.140625" style="298" bestFit="1" customWidth="1"/>
    <col min="13584" max="13585" width="7.7109375" style="298" customWidth="1"/>
    <col min="13586" max="13586" width="7.42578125" style="298" customWidth="1"/>
    <col min="13587" max="13588" width="9.140625" style="298"/>
    <col min="13589" max="13589" width="12.5703125" style="298" customWidth="1"/>
    <col min="13590" max="13824" width="9.140625" style="298"/>
    <col min="13825" max="13825" width="4.85546875" style="298" customWidth="1"/>
    <col min="13826" max="13826" width="34.85546875" style="298" customWidth="1"/>
    <col min="13827" max="13827" width="0" style="298" hidden="1" customWidth="1"/>
    <col min="13828" max="13829" width="8.7109375" style="298" customWidth="1"/>
    <col min="13830" max="13830" width="12" style="298" bestFit="1" customWidth="1"/>
    <col min="13831" max="13831" width="19.140625" style="298" bestFit="1" customWidth="1"/>
    <col min="13832" max="13832" width="10.7109375" style="298" bestFit="1" customWidth="1"/>
    <col min="13833" max="13833" width="15" style="298" customWidth="1"/>
    <col min="13834" max="13834" width="10.85546875" style="298" customWidth="1"/>
    <col min="13835" max="13835" width="10.140625" style="298" customWidth="1"/>
    <col min="13836" max="13836" width="9.5703125" style="298" customWidth="1"/>
    <col min="13837" max="13837" width="9.5703125" style="298" bestFit="1" customWidth="1"/>
    <col min="13838" max="13838" width="8.7109375" style="298" customWidth="1"/>
    <col min="13839" max="13839" width="12.140625" style="298" bestFit="1" customWidth="1"/>
    <col min="13840" max="13841" width="7.7109375" style="298" customWidth="1"/>
    <col min="13842" max="13842" width="7.42578125" style="298" customWidth="1"/>
    <col min="13843" max="13844" width="9.140625" style="298"/>
    <col min="13845" max="13845" width="12.5703125" style="298" customWidth="1"/>
    <col min="13846" max="14080" width="9.140625" style="298"/>
    <col min="14081" max="14081" width="4.85546875" style="298" customWidth="1"/>
    <col min="14082" max="14082" width="34.85546875" style="298" customWidth="1"/>
    <col min="14083" max="14083" width="0" style="298" hidden="1" customWidth="1"/>
    <col min="14084" max="14085" width="8.7109375" style="298" customWidth="1"/>
    <col min="14086" max="14086" width="12" style="298" bestFit="1" customWidth="1"/>
    <col min="14087" max="14087" width="19.140625" style="298" bestFit="1" customWidth="1"/>
    <col min="14088" max="14088" width="10.7109375" style="298" bestFit="1" customWidth="1"/>
    <col min="14089" max="14089" width="15" style="298" customWidth="1"/>
    <col min="14090" max="14090" width="10.85546875" style="298" customWidth="1"/>
    <col min="14091" max="14091" width="10.140625" style="298" customWidth="1"/>
    <col min="14092" max="14092" width="9.5703125" style="298" customWidth="1"/>
    <col min="14093" max="14093" width="9.5703125" style="298" bestFit="1" customWidth="1"/>
    <col min="14094" max="14094" width="8.7109375" style="298" customWidth="1"/>
    <col min="14095" max="14095" width="12.140625" style="298" bestFit="1" customWidth="1"/>
    <col min="14096" max="14097" width="7.7109375" style="298" customWidth="1"/>
    <col min="14098" max="14098" width="7.42578125" style="298" customWidth="1"/>
    <col min="14099" max="14100" width="9.140625" style="298"/>
    <col min="14101" max="14101" width="12.5703125" style="298" customWidth="1"/>
    <col min="14102" max="14336" width="9.140625" style="298"/>
    <col min="14337" max="14337" width="4.85546875" style="298" customWidth="1"/>
    <col min="14338" max="14338" width="34.85546875" style="298" customWidth="1"/>
    <col min="14339" max="14339" width="0" style="298" hidden="1" customWidth="1"/>
    <col min="14340" max="14341" width="8.7109375" style="298" customWidth="1"/>
    <col min="14342" max="14342" width="12" style="298" bestFit="1" customWidth="1"/>
    <col min="14343" max="14343" width="19.140625" style="298" bestFit="1" customWidth="1"/>
    <col min="14344" max="14344" width="10.7109375" style="298" bestFit="1" customWidth="1"/>
    <col min="14345" max="14345" width="15" style="298" customWidth="1"/>
    <col min="14346" max="14346" width="10.85546875" style="298" customWidth="1"/>
    <col min="14347" max="14347" width="10.140625" style="298" customWidth="1"/>
    <col min="14348" max="14348" width="9.5703125" style="298" customWidth="1"/>
    <col min="14349" max="14349" width="9.5703125" style="298" bestFit="1" customWidth="1"/>
    <col min="14350" max="14350" width="8.7109375" style="298" customWidth="1"/>
    <col min="14351" max="14351" width="12.140625" style="298" bestFit="1" customWidth="1"/>
    <col min="14352" max="14353" width="7.7109375" style="298" customWidth="1"/>
    <col min="14354" max="14354" width="7.42578125" style="298" customWidth="1"/>
    <col min="14355" max="14356" width="9.140625" style="298"/>
    <col min="14357" max="14357" width="12.5703125" style="298" customWidth="1"/>
    <col min="14358" max="14592" width="9.140625" style="298"/>
    <col min="14593" max="14593" width="4.85546875" style="298" customWidth="1"/>
    <col min="14594" max="14594" width="34.85546875" style="298" customWidth="1"/>
    <col min="14595" max="14595" width="0" style="298" hidden="1" customWidth="1"/>
    <col min="14596" max="14597" width="8.7109375" style="298" customWidth="1"/>
    <col min="14598" max="14598" width="12" style="298" bestFit="1" customWidth="1"/>
    <col min="14599" max="14599" width="19.140625" style="298" bestFit="1" customWidth="1"/>
    <col min="14600" max="14600" width="10.7109375" style="298" bestFit="1" customWidth="1"/>
    <col min="14601" max="14601" width="15" style="298" customWidth="1"/>
    <col min="14602" max="14602" width="10.85546875" style="298" customWidth="1"/>
    <col min="14603" max="14603" width="10.140625" style="298" customWidth="1"/>
    <col min="14604" max="14604" width="9.5703125" style="298" customWidth="1"/>
    <col min="14605" max="14605" width="9.5703125" style="298" bestFit="1" customWidth="1"/>
    <col min="14606" max="14606" width="8.7109375" style="298" customWidth="1"/>
    <col min="14607" max="14607" width="12.140625" style="298" bestFit="1" customWidth="1"/>
    <col min="14608" max="14609" width="7.7109375" style="298" customWidth="1"/>
    <col min="14610" max="14610" width="7.42578125" style="298" customWidth="1"/>
    <col min="14611" max="14612" width="9.140625" style="298"/>
    <col min="14613" max="14613" width="12.5703125" style="298" customWidth="1"/>
    <col min="14614" max="14848" width="9.140625" style="298"/>
    <col min="14849" max="14849" width="4.85546875" style="298" customWidth="1"/>
    <col min="14850" max="14850" width="34.85546875" style="298" customWidth="1"/>
    <col min="14851" max="14851" width="0" style="298" hidden="1" customWidth="1"/>
    <col min="14852" max="14853" width="8.7109375" style="298" customWidth="1"/>
    <col min="14854" max="14854" width="12" style="298" bestFit="1" customWidth="1"/>
    <col min="14855" max="14855" width="19.140625" style="298" bestFit="1" customWidth="1"/>
    <col min="14856" max="14856" width="10.7109375" style="298" bestFit="1" customWidth="1"/>
    <col min="14857" max="14857" width="15" style="298" customWidth="1"/>
    <col min="14858" max="14858" width="10.85546875" style="298" customWidth="1"/>
    <col min="14859" max="14859" width="10.140625" style="298" customWidth="1"/>
    <col min="14860" max="14860" width="9.5703125" style="298" customWidth="1"/>
    <col min="14861" max="14861" width="9.5703125" style="298" bestFit="1" customWidth="1"/>
    <col min="14862" max="14862" width="8.7109375" style="298" customWidth="1"/>
    <col min="14863" max="14863" width="12.140625" style="298" bestFit="1" customWidth="1"/>
    <col min="14864" max="14865" width="7.7109375" style="298" customWidth="1"/>
    <col min="14866" max="14866" width="7.42578125" style="298" customWidth="1"/>
    <col min="14867" max="14868" width="9.140625" style="298"/>
    <col min="14869" max="14869" width="12.5703125" style="298" customWidth="1"/>
    <col min="14870" max="15104" width="9.140625" style="298"/>
    <col min="15105" max="15105" width="4.85546875" style="298" customWidth="1"/>
    <col min="15106" max="15106" width="34.85546875" style="298" customWidth="1"/>
    <col min="15107" max="15107" width="0" style="298" hidden="1" customWidth="1"/>
    <col min="15108" max="15109" width="8.7109375" style="298" customWidth="1"/>
    <col min="15110" max="15110" width="12" style="298" bestFit="1" customWidth="1"/>
    <col min="15111" max="15111" width="19.140625" style="298" bestFit="1" customWidth="1"/>
    <col min="15112" max="15112" width="10.7109375" style="298" bestFit="1" customWidth="1"/>
    <col min="15113" max="15113" width="15" style="298" customWidth="1"/>
    <col min="15114" max="15114" width="10.85546875" style="298" customWidth="1"/>
    <col min="15115" max="15115" width="10.140625" style="298" customWidth="1"/>
    <col min="15116" max="15116" width="9.5703125" style="298" customWidth="1"/>
    <col min="15117" max="15117" width="9.5703125" style="298" bestFit="1" customWidth="1"/>
    <col min="15118" max="15118" width="8.7109375" style="298" customWidth="1"/>
    <col min="15119" max="15119" width="12.140625" style="298" bestFit="1" customWidth="1"/>
    <col min="15120" max="15121" width="7.7109375" style="298" customWidth="1"/>
    <col min="15122" max="15122" width="7.42578125" style="298" customWidth="1"/>
    <col min="15123" max="15124" width="9.140625" style="298"/>
    <col min="15125" max="15125" width="12.5703125" style="298" customWidth="1"/>
    <col min="15126" max="15360" width="9.140625" style="298"/>
    <col min="15361" max="15361" width="4.85546875" style="298" customWidth="1"/>
    <col min="15362" max="15362" width="34.85546875" style="298" customWidth="1"/>
    <col min="15363" max="15363" width="0" style="298" hidden="1" customWidth="1"/>
    <col min="15364" max="15365" width="8.7109375" style="298" customWidth="1"/>
    <col min="15366" max="15366" width="12" style="298" bestFit="1" customWidth="1"/>
    <col min="15367" max="15367" width="19.140625" style="298" bestFit="1" customWidth="1"/>
    <col min="15368" max="15368" width="10.7109375" style="298" bestFit="1" customWidth="1"/>
    <col min="15369" max="15369" width="15" style="298" customWidth="1"/>
    <col min="15370" max="15370" width="10.85546875" style="298" customWidth="1"/>
    <col min="15371" max="15371" width="10.140625" style="298" customWidth="1"/>
    <col min="15372" max="15372" width="9.5703125" style="298" customWidth="1"/>
    <col min="15373" max="15373" width="9.5703125" style="298" bestFit="1" customWidth="1"/>
    <col min="15374" max="15374" width="8.7109375" style="298" customWidth="1"/>
    <col min="15375" max="15375" width="12.140625" style="298" bestFit="1" customWidth="1"/>
    <col min="15376" max="15377" width="7.7109375" style="298" customWidth="1"/>
    <col min="15378" max="15378" width="7.42578125" style="298" customWidth="1"/>
    <col min="15379" max="15380" width="9.140625" style="298"/>
    <col min="15381" max="15381" width="12.5703125" style="298" customWidth="1"/>
    <col min="15382" max="15616" width="9.140625" style="298"/>
    <col min="15617" max="15617" width="4.85546875" style="298" customWidth="1"/>
    <col min="15618" max="15618" width="34.85546875" style="298" customWidth="1"/>
    <col min="15619" max="15619" width="0" style="298" hidden="1" customWidth="1"/>
    <col min="15620" max="15621" width="8.7109375" style="298" customWidth="1"/>
    <col min="15622" max="15622" width="12" style="298" bestFit="1" customWidth="1"/>
    <col min="15623" max="15623" width="19.140625" style="298" bestFit="1" customWidth="1"/>
    <col min="15624" max="15624" width="10.7109375" style="298" bestFit="1" customWidth="1"/>
    <col min="15625" max="15625" width="15" style="298" customWidth="1"/>
    <col min="15626" max="15626" width="10.85546875" style="298" customWidth="1"/>
    <col min="15627" max="15627" width="10.140625" style="298" customWidth="1"/>
    <col min="15628" max="15628" width="9.5703125" style="298" customWidth="1"/>
    <col min="15629" max="15629" width="9.5703125" style="298" bestFit="1" customWidth="1"/>
    <col min="15630" max="15630" width="8.7109375" style="298" customWidth="1"/>
    <col min="15631" max="15631" width="12.140625" style="298" bestFit="1" customWidth="1"/>
    <col min="15632" max="15633" width="7.7109375" style="298" customWidth="1"/>
    <col min="15634" max="15634" width="7.42578125" style="298" customWidth="1"/>
    <col min="15635" max="15636" width="9.140625" style="298"/>
    <col min="15637" max="15637" width="12.5703125" style="298" customWidth="1"/>
    <col min="15638" max="15872" width="9.140625" style="298"/>
    <col min="15873" max="15873" width="4.85546875" style="298" customWidth="1"/>
    <col min="15874" max="15874" width="34.85546875" style="298" customWidth="1"/>
    <col min="15875" max="15875" width="0" style="298" hidden="1" customWidth="1"/>
    <col min="15876" max="15877" width="8.7109375" style="298" customWidth="1"/>
    <col min="15878" max="15878" width="12" style="298" bestFit="1" customWidth="1"/>
    <col min="15879" max="15879" width="19.140625" style="298" bestFit="1" customWidth="1"/>
    <col min="15880" max="15880" width="10.7109375" style="298" bestFit="1" customWidth="1"/>
    <col min="15881" max="15881" width="15" style="298" customWidth="1"/>
    <col min="15882" max="15882" width="10.85546875" style="298" customWidth="1"/>
    <col min="15883" max="15883" width="10.140625" style="298" customWidth="1"/>
    <col min="15884" max="15884" width="9.5703125" style="298" customWidth="1"/>
    <col min="15885" max="15885" width="9.5703125" style="298" bestFit="1" customWidth="1"/>
    <col min="15886" max="15886" width="8.7109375" style="298" customWidth="1"/>
    <col min="15887" max="15887" width="12.140625" style="298" bestFit="1" customWidth="1"/>
    <col min="15888" max="15889" width="7.7109375" style="298" customWidth="1"/>
    <col min="15890" max="15890" width="7.42578125" style="298" customWidth="1"/>
    <col min="15891" max="15892" width="9.140625" style="298"/>
    <col min="15893" max="15893" width="12.5703125" style="298" customWidth="1"/>
    <col min="15894" max="16128" width="9.140625" style="298"/>
    <col min="16129" max="16129" width="4.85546875" style="298" customWidth="1"/>
    <col min="16130" max="16130" width="34.85546875" style="298" customWidth="1"/>
    <col min="16131" max="16131" width="0" style="298" hidden="1" customWidth="1"/>
    <col min="16132" max="16133" width="8.7109375" style="298" customWidth="1"/>
    <col min="16134" max="16134" width="12" style="298" bestFit="1" customWidth="1"/>
    <col min="16135" max="16135" width="19.140625" style="298" bestFit="1" customWidth="1"/>
    <col min="16136" max="16136" width="10.7109375" style="298" bestFit="1" customWidth="1"/>
    <col min="16137" max="16137" width="15" style="298" customWidth="1"/>
    <col min="16138" max="16138" width="10.85546875" style="298" customWidth="1"/>
    <col min="16139" max="16139" width="10.140625" style="298" customWidth="1"/>
    <col min="16140" max="16140" width="9.5703125" style="298" customWidth="1"/>
    <col min="16141" max="16141" width="9.5703125" style="298" bestFit="1" customWidth="1"/>
    <col min="16142" max="16142" width="8.7109375" style="298" customWidth="1"/>
    <col min="16143" max="16143" width="12.140625" style="298" bestFit="1" customWidth="1"/>
    <col min="16144" max="16145" width="7.7109375" style="298" customWidth="1"/>
    <col min="16146" max="16146" width="7.42578125" style="298" customWidth="1"/>
    <col min="16147" max="16148" width="9.140625" style="298"/>
    <col min="16149" max="16149" width="12.5703125" style="298" customWidth="1"/>
    <col min="16150" max="16384" width="9.140625" style="298"/>
  </cols>
  <sheetData>
    <row r="1" spans="1:21" ht="12.95" customHeight="1" x14ac:dyDescent="0.2">
      <c r="A1" s="464" t="s">
        <v>771</v>
      </c>
      <c r="B1" s="467" t="s">
        <v>775</v>
      </c>
      <c r="C1" s="292"/>
      <c r="D1" s="467" t="s">
        <v>776</v>
      </c>
      <c r="E1" s="467" t="s">
        <v>777</v>
      </c>
      <c r="F1" s="467" t="s">
        <v>778</v>
      </c>
      <c r="G1" s="293" t="s">
        <v>779</v>
      </c>
      <c r="H1" s="467" t="s">
        <v>780</v>
      </c>
      <c r="I1" s="468" t="s">
        <v>781</v>
      </c>
      <c r="J1" s="467" t="s">
        <v>782</v>
      </c>
      <c r="K1" s="467"/>
      <c r="L1" s="467"/>
      <c r="M1" s="467"/>
      <c r="N1" s="467"/>
      <c r="O1" s="468" t="s">
        <v>783</v>
      </c>
      <c r="P1" s="294"/>
      <c r="Q1" s="295"/>
      <c r="R1" s="296"/>
      <c r="S1" s="297"/>
      <c r="T1" s="297"/>
      <c r="U1" s="297"/>
    </row>
    <row r="2" spans="1:21" ht="26.45" customHeight="1" x14ac:dyDescent="0.2">
      <c r="A2" s="465"/>
      <c r="B2" s="467"/>
      <c r="C2" s="292" t="s">
        <v>784</v>
      </c>
      <c r="D2" s="467"/>
      <c r="E2" s="467"/>
      <c r="F2" s="467"/>
      <c r="G2" s="299" t="s">
        <v>785</v>
      </c>
      <c r="H2" s="467"/>
      <c r="I2" s="469"/>
      <c r="J2" s="300" t="s">
        <v>786</v>
      </c>
      <c r="K2" s="300" t="s">
        <v>787</v>
      </c>
      <c r="L2" s="301" t="s">
        <v>788</v>
      </c>
      <c r="M2" s="301" t="s">
        <v>789</v>
      </c>
      <c r="N2" s="301" t="s">
        <v>790</v>
      </c>
      <c r="O2" s="469"/>
      <c r="P2" s="294"/>
      <c r="Q2" s="295"/>
      <c r="R2" s="296"/>
      <c r="S2" s="297"/>
      <c r="T2" s="297"/>
      <c r="U2" s="297"/>
    </row>
    <row r="3" spans="1:21" ht="16.5" customHeight="1" x14ac:dyDescent="0.2">
      <c r="A3" s="466"/>
      <c r="B3" s="467"/>
      <c r="C3" s="292"/>
      <c r="D3" s="467"/>
      <c r="E3" s="467"/>
      <c r="F3" s="467"/>
      <c r="G3" s="293" t="s">
        <v>791</v>
      </c>
      <c r="H3" s="302">
        <v>0.2</v>
      </c>
      <c r="I3" s="470"/>
      <c r="J3" s="303">
        <v>0.2</v>
      </c>
      <c r="K3" s="303">
        <v>0.08</v>
      </c>
      <c r="L3" s="302">
        <v>8.3299999999999999E-2</v>
      </c>
      <c r="M3" s="302">
        <v>8.3299999999999999E-2</v>
      </c>
      <c r="N3" s="304">
        <v>0.02</v>
      </c>
      <c r="O3" s="470"/>
      <c r="P3" s="305"/>
      <c r="Q3" s="306"/>
      <c r="R3" s="306"/>
      <c r="S3" s="297"/>
      <c r="T3" s="297"/>
      <c r="U3" s="297"/>
    </row>
    <row r="4" spans="1:21" ht="12.6" customHeight="1" x14ac:dyDescent="0.25">
      <c r="A4" s="307">
        <v>1</v>
      </c>
      <c r="B4" s="308" t="s">
        <v>14</v>
      </c>
      <c r="C4" s="309">
        <v>1</v>
      </c>
      <c r="D4" s="321">
        <f>fonte!F2</f>
        <v>160</v>
      </c>
      <c r="E4" s="310">
        <v>58</v>
      </c>
      <c r="F4" s="311">
        <v>4318.18</v>
      </c>
      <c r="G4" s="312">
        <f t="shared" ref="G4:G36" si="0">E4*F4</f>
        <v>250454.44</v>
      </c>
      <c r="H4" s="313">
        <f>G4*20/100</f>
        <v>50090.887999999999</v>
      </c>
      <c r="I4" s="314">
        <f t="shared" ref="I4:I36" si="1">SUM(G4:H4)</f>
        <v>300545.32799999998</v>
      </c>
      <c r="J4" s="315">
        <f t="shared" ref="J4:L33" si="2">G4*$L$3</f>
        <v>20862.854852</v>
      </c>
      <c r="K4" s="315">
        <f t="shared" si="2"/>
        <v>4172.5709704000001</v>
      </c>
      <c r="L4" s="315">
        <f t="shared" si="2"/>
        <v>25035.425822399997</v>
      </c>
      <c r="M4" s="315">
        <f t="shared" ref="M4:M33" si="3">I4*$M$3</f>
        <v>25035.425822399997</v>
      </c>
      <c r="N4" s="315">
        <f t="shared" ref="N4:N33" si="4">6*E4</f>
        <v>348</v>
      </c>
      <c r="O4" s="376">
        <f>SUM(I4:N4)</f>
        <v>375999.60546720005</v>
      </c>
      <c r="P4" s="316"/>
      <c r="Q4" s="317"/>
      <c r="R4" s="318"/>
      <c r="S4" s="319"/>
      <c r="T4" s="320"/>
      <c r="U4" s="320"/>
    </row>
    <row r="5" spans="1:21" ht="12.6" customHeight="1" x14ac:dyDescent="0.25">
      <c r="A5" s="307">
        <v>2</v>
      </c>
      <c r="B5" s="308" t="s">
        <v>748</v>
      </c>
      <c r="C5" s="460">
        <v>2</v>
      </c>
      <c r="D5" s="321">
        <f>fonte!F3</f>
        <v>160</v>
      </c>
      <c r="E5" s="310">
        <v>62</v>
      </c>
      <c r="F5" s="311">
        <v>3022.72</v>
      </c>
      <c r="G5" s="312">
        <f t="shared" si="0"/>
        <v>187408.63999999998</v>
      </c>
      <c r="H5" s="313">
        <f t="shared" ref="H5:H36" si="5">G5*20/100</f>
        <v>37481.727999999996</v>
      </c>
      <c r="I5" s="314">
        <f t="shared" si="1"/>
        <v>224890.36799999999</v>
      </c>
      <c r="J5" s="315">
        <f t="shared" si="2"/>
        <v>15611.139711999998</v>
      </c>
      <c r="K5" s="315">
        <f t="shared" si="2"/>
        <v>3122.2279423999994</v>
      </c>
      <c r="L5" s="315">
        <f t="shared" si="2"/>
        <v>18733.367654399997</v>
      </c>
      <c r="M5" s="315">
        <f t="shared" si="3"/>
        <v>18733.367654399997</v>
      </c>
      <c r="N5" s="315">
        <f t="shared" si="4"/>
        <v>372</v>
      </c>
      <c r="O5" s="376">
        <f t="shared" ref="O5:O33" si="6">SUM(I5:N5)</f>
        <v>281462.47096319997</v>
      </c>
      <c r="P5" s="316"/>
      <c r="Q5" s="317"/>
      <c r="R5" s="318"/>
      <c r="S5" s="319"/>
      <c r="T5" s="320"/>
      <c r="U5" s="320"/>
    </row>
    <row r="6" spans="1:21" ht="12.6" customHeight="1" x14ac:dyDescent="0.25">
      <c r="A6" s="307">
        <v>3</v>
      </c>
      <c r="B6" s="308" t="s">
        <v>15</v>
      </c>
      <c r="C6" s="460"/>
      <c r="D6" s="321">
        <f>fonte!F4</f>
        <v>160</v>
      </c>
      <c r="E6" s="310">
        <v>56</v>
      </c>
      <c r="F6" s="311">
        <v>1610</v>
      </c>
      <c r="G6" s="312">
        <f t="shared" si="0"/>
        <v>90160</v>
      </c>
      <c r="H6" s="313">
        <f t="shared" si="5"/>
        <v>18032</v>
      </c>
      <c r="I6" s="314">
        <f t="shared" si="1"/>
        <v>108192</v>
      </c>
      <c r="J6" s="315">
        <f t="shared" si="2"/>
        <v>7510.3279999999995</v>
      </c>
      <c r="K6" s="315">
        <f t="shared" si="2"/>
        <v>1502.0655999999999</v>
      </c>
      <c r="L6" s="315">
        <f t="shared" si="2"/>
        <v>9012.3935999999994</v>
      </c>
      <c r="M6" s="315">
        <f t="shared" si="3"/>
        <v>9012.3935999999994</v>
      </c>
      <c r="N6" s="315">
        <f t="shared" si="4"/>
        <v>336</v>
      </c>
      <c r="O6" s="376">
        <f t="shared" si="6"/>
        <v>135565.1808</v>
      </c>
      <c r="P6" s="316"/>
      <c r="Q6" s="317"/>
      <c r="R6" s="318"/>
      <c r="S6" s="319"/>
      <c r="T6" s="320"/>
      <c r="U6" s="320"/>
    </row>
    <row r="7" spans="1:21" ht="12.6" customHeight="1" x14ac:dyDescent="0.25">
      <c r="A7" s="307">
        <v>4</v>
      </c>
      <c r="B7" s="308" t="s">
        <v>16</v>
      </c>
      <c r="C7" s="460">
        <v>3</v>
      </c>
      <c r="D7" s="321">
        <f>fonte!F5</f>
        <v>160</v>
      </c>
      <c r="E7" s="310">
        <v>25</v>
      </c>
      <c r="F7" s="311">
        <v>4054.65</v>
      </c>
      <c r="G7" s="312">
        <f t="shared" si="0"/>
        <v>101366.25</v>
      </c>
      <c r="H7" s="313">
        <f t="shared" si="5"/>
        <v>20273.25</v>
      </c>
      <c r="I7" s="314">
        <f t="shared" si="1"/>
        <v>121639.5</v>
      </c>
      <c r="J7" s="315">
        <f t="shared" si="2"/>
        <v>8443.8086249999997</v>
      </c>
      <c r="K7" s="315">
        <f t="shared" si="2"/>
        <v>1688.7617250000001</v>
      </c>
      <c r="L7" s="315">
        <f t="shared" si="2"/>
        <v>10132.57035</v>
      </c>
      <c r="M7" s="315">
        <f t="shared" si="3"/>
        <v>10132.57035</v>
      </c>
      <c r="N7" s="315">
        <f t="shared" si="4"/>
        <v>150</v>
      </c>
      <c r="O7" s="376">
        <f t="shared" si="6"/>
        <v>152187.21104999998</v>
      </c>
      <c r="P7" s="316"/>
      <c r="Q7" s="317"/>
      <c r="R7" s="318"/>
      <c r="S7" s="319"/>
      <c r="T7" s="320"/>
      <c r="U7" s="320"/>
    </row>
    <row r="8" spans="1:21" ht="12.6" customHeight="1" x14ac:dyDescent="0.25">
      <c r="A8" s="307">
        <v>5</v>
      </c>
      <c r="B8" s="308" t="s">
        <v>17</v>
      </c>
      <c r="C8" s="460"/>
      <c r="D8" s="321">
        <f>fonte!F6</f>
        <v>120</v>
      </c>
      <c r="E8" s="310">
        <v>13</v>
      </c>
      <c r="F8" s="311">
        <v>4136.46</v>
      </c>
      <c r="G8" s="312">
        <f t="shared" si="0"/>
        <v>53773.98</v>
      </c>
      <c r="H8" s="313">
        <f t="shared" si="5"/>
        <v>10754.796</v>
      </c>
      <c r="I8" s="314">
        <f t="shared" si="1"/>
        <v>64528.776000000005</v>
      </c>
      <c r="J8" s="315">
        <f t="shared" si="2"/>
        <v>4479.3725340000001</v>
      </c>
      <c r="K8" s="315">
        <f t="shared" si="2"/>
        <v>895.87450680000006</v>
      </c>
      <c r="L8" s="315">
        <f t="shared" si="2"/>
        <v>5375.2470408000008</v>
      </c>
      <c r="M8" s="315">
        <f t="shared" si="3"/>
        <v>5375.2470408000008</v>
      </c>
      <c r="N8" s="315">
        <f t="shared" si="4"/>
        <v>78</v>
      </c>
      <c r="O8" s="376">
        <f t="shared" si="6"/>
        <v>80732.517122399993</v>
      </c>
      <c r="P8" s="316"/>
      <c r="Q8" s="317"/>
      <c r="R8" s="318"/>
      <c r="S8" s="319"/>
      <c r="T8" s="320"/>
      <c r="U8" s="320"/>
    </row>
    <row r="9" spans="1:21" ht="12.6" customHeight="1" x14ac:dyDescent="0.25">
      <c r="A9" s="307">
        <v>6</v>
      </c>
      <c r="B9" s="308" t="s">
        <v>836</v>
      </c>
      <c r="C9" s="321">
        <v>4</v>
      </c>
      <c r="D9" s="321">
        <f>fonte!F7</f>
        <v>160</v>
      </c>
      <c r="E9" s="310">
        <v>4</v>
      </c>
      <c r="F9" s="322">
        <v>4317.22</v>
      </c>
      <c r="G9" s="312">
        <f t="shared" si="0"/>
        <v>17268.88</v>
      </c>
      <c r="H9" s="313">
        <f t="shared" si="5"/>
        <v>3453.7760000000003</v>
      </c>
      <c r="I9" s="314">
        <f t="shared" si="1"/>
        <v>20722.656000000003</v>
      </c>
      <c r="J9" s="315">
        <f t="shared" si="2"/>
        <v>1438.4977040000001</v>
      </c>
      <c r="K9" s="315">
        <f t="shared" si="2"/>
        <v>287.69954080000002</v>
      </c>
      <c r="L9" s="315">
        <f t="shared" si="2"/>
        <v>1726.1972448000001</v>
      </c>
      <c r="M9" s="315">
        <f t="shared" si="3"/>
        <v>1726.1972448000001</v>
      </c>
      <c r="N9" s="315">
        <f t="shared" si="4"/>
        <v>24</v>
      </c>
      <c r="O9" s="376">
        <f t="shared" si="6"/>
        <v>25925.247734400007</v>
      </c>
      <c r="P9" s="316"/>
      <c r="Q9" s="317"/>
      <c r="R9" s="318"/>
      <c r="S9" s="319"/>
      <c r="T9" s="320"/>
      <c r="U9" s="320"/>
    </row>
    <row r="10" spans="1:21" ht="12.6" customHeight="1" x14ac:dyDescent="0.25">
      <c r="A10" s="307">
        <v>8</v>
      </c>
      <c r="B10" s="308" t="s">
        <v>18</v>
      </c>
      <c r="C10" s="460">
        <v>5</v>
      </c>
      <c r="D10" s="321">
        <f>fonte!F8</f>
        <v>160</v>
      </c>
      <c r="E10" s="310">
        <v>1</v>
      </c>
      <c r="F10" s="311">
        <v>5908.73</v>
      </c>
      <c r="G10" s="312">
        <f t="shared" si="0"/>
        <v>5908.73</v>
      </c>
      <c r="H10" s="313">
        <f t="shared" si="5"/>
        <v>1181.7459999999999</v>
      </c>
      <c r="I10" s="314">
        <f t="shared" si="1"/>
        <v>7090.4759999999997</v>
      </c>
      <c r="J10" s="315">
        <f t="shared" si="2"/>
        <v>492.19720899999993</v>
      </c>
      <c r="K10" s="315">
        <f t="shared" si="2"/>
        <v>98.439441799999983</v>
      </c>
      <c r="L10" s="315">
        <f t="shared" si="2"/>
        <v>590.63665079999998</v>
      </c>
      <c r="M10" s="315">
        <f t="shared" si="3"/>
        <v>590.63665079999998</v>
      </c>
      <c r="N10" s="315">
        <f t="shared" si="4"/>
        <v>6</v>
      </c>
      <c r="O10" s="376">
        <f t="shared" si="6"/>
        <v>8868.3859523999981</v>
      </c>
      <c r="P10" s="316"/>
      <c r="Q10" s="317"/>
      <c r="R10" s="318"/>
      <c r="S10" s="319"/>
      <c r="T10" s="320"/>
      <c r="U10" s="320"/>
    </row>
    <row r="11" spans="1:21" ht="12.6" customHeight="1" x14ac:dyDescent="0.2">
      <c r="A11" s="307">
        <v>9</v>
      </c>
      <c r="B11" s="308" t="s">
        <v>19</v>
      </c>
      <c r="C11" s="460"/>
      <c r="D11" s="321">
        <f>fonte!F9</f>
        <v>160</v>
      </c>
      <c r="E11" s="310">
        <v>3</v>
      </c>
      <c r="F11" s="311">
        <v>1412</v>
      </c>
      <c r="G11" s="312">
        <f t="shared" si="0"/>
        <v>4236</v>
      </c>
      <c r="H11" s="313">
        <f t="shared" si="5"/>
        <v>847.2</v>
      </c>
      <c r="I11" s="314">
        <f t="shared" si="1"/>
        <v>5083.2</v>
      </c>
      <c r="J11" s="315">
        <f t="shared" si="2"/>
        <v>352.85879999999997</v>
      </c>
      <c r="K11" s="315">
        <f t="shared" si="2"/>
        <v>70.571759999999998</v>
      </c>
      <c r="L11" s="315">
        <f t="shared" si="2"/>
        <v>423.43055999999996</v>
      </c>
      <c r="M11" s="315">
        <f t="shared" si="3"/>
        <v>423.43055999999996</v>
      </c>
      <c r="N11" s="315">
        <f t="shared" si="4"/>
        <v>18</v>
      </c>
      <c r="O11" s="376">
        <f t="shared" si="6"/>
        <v>6371.4916799999992</v>
      </c>
      <c r="P11" s="316"/>
      <c r="Q11" s="317"/>
      <c r="R11" s="318"/>
      <c r="S11" s="323"/>
      <c r="T11" s="320"/>
      <c r="U11" s="320"/>
    </row>
    <row r="12" spans="1:21" ht="12.6" customHeight="1" x14ac:dyDescent="0.25">
      <c r="A12" s="307">
        <v>10</v>
      </c>
      <c r="B12" s="308" t="s">
        <v>834</v>
      </c>
      <c r="C12" s="460"/>
      <c r="D12" s="321">
        <f>fonte!F10</f>
        <v>160</v>
      </c>
      <c r="E12" s="310">
        <v>3</v>
      </c>
      <c r="F12" s="311">
        <v>3158.96</v>
      </c>
      <c r="G12" s="312">
        <f t="shared" si="0"/>
        <v>9476.880000000001</v>
      </c>
      <c r="H12" s="313">
        <f t="shared" si="5"/>
        <v>1895.3760000000004</v>
      </c>
      <c r="I12" s="314">
        <f t="shared" si="1"/>
        <v>11372.256000000001</v>
      </c>
      <c r="J12" s="315">
        <f t="shared" si="2"/>
        <v>789.42410400000006</v>
      </c>
      <c r="K12" s="315">
        <f t="shared" si="2"/>
        <v>157.88482080000003</v>
      </c>
      <c r="L12" s="315">
        <f t="shared" si="2"/>
        <v>947.30892480000011</v>
      </c>
      <c r="M12" s="315">
        <f t="shared" si="3"/>
        <v>947.30892480000011</v>
      </c>
      <c r="N12" s="315">
        <f t="shared" si="4"/>
        <v>18</v>
      </c>
      <c r="O12" s="376">
        <f t="shared" si="6"/>
        <v>14232.1827744</v>
      </c>
      <c r="P12" s="316"/>
      <c r="Q12" s="317"/>
      <c r="R12" s="318"/>
      <c r="S12" s="319"/>
      <c r="T12" s="320"/>
      <c r="U12" s="320"/>
    </row>
    <row r="13" spans="1:21" ht="12.6" customHeight="1" x14ac:dyDescent="0.25">
      <c r="A13" s="307">
        <v>11</v>
      </c>
      <c r="B13" s="308" t="s">
        <v>749</v>
      </c>
      <c r="C13" s="460"/>
      <c r="D13" s="321">
        <f>fonte!F11</f>
        <v>120</v>
      </c>
      <c r="E13" s="310">
        <v>7</v>
      </c>
      <c r="F13" s="311">
        <v>4434.43</v>
      </c>
      <c r="G13" s="312">
        <f t="shared" si="0"/>
        <v>31041.010000000002</v>
      </c>
      <c r="H13" s="313">
        <f t="shared" si="5"/>
        <v>6208.2020000000011</v>
      </c>
      <c r="I13" s="314">
        <f t="shared" si="1"/>
        <v>37249.212</v>
      </c>
      <c r="J13" s="315">
        <f t="shared" si="2"/>
        <v>2585.7161330000004</v>
      </c>
      <c r="K13" s="315">
        <f t="shared" si="2"/>
        <v>517.14322660000005</v>
      </c>
      <c r="L13" s="315">
        <f t="shared" si="2"/>
        <v>3102.8593596000001</v>
      </c>
      <c r="M13" s="315">
        <f t="shared" si="3"/>
        <v>3102.8593596000001</v>
      </c>
      <c r="N13" s="315">
        <f t="shared" si="4"/>
        <v>42</v>
      </c>
      <c r="O13" s="376">
        <f t="shared" si="6"/>
        <v>46599.790078799997</v>
      </c>
      <c r="P13" s="316"/>
      <c r="Q13" s="317"/>
      <c r="R13" s="318"/>
      <c r="S13" s="319"/>
      <c r="T13" s="320"/>
      <c r="U13" s="320"/>
    </row>
    <row r="14" spans="1:21" ht="12.6" customHeight="1" x14ac:dyDescent="0.25">
      <c r="A14" s="307">
        <v>12</v>
      </c>
      <c r="B14" s="308" t="s">
        <v>20</v>
      </c>
      <c r="C14" s="460"/>
      <c r="D14" s="321">
        <f>fonte!F12</f>
        <v>160</v>
      </c>
      <c r="E14" s="310">
        <v>3</v>
      </c>
      <c r="F14" s="311">
        <v>2187.59</v>
      </c>
      <c r="G14" s="312">
        <f t="shared" si="0"/>
        <v>6562.77</v>
      </c>
      <c r="H14" s="313">
        <f t="shared" si="5"/>
        <v>1312.5540000000003</v>
      </c>
      <c r="I14" s="314">
        <f t="shared" si="1"/>
        <v>7875.3240000000005</v>
      </c>
      <c r="J14" s="315">
        <f t="shared" si="2"/>
        <v>546.67874100000006</v>
      </c>
      <c r="K14" s="315">
        <f t="shared" si="2"/>
        <v>109.33574820000003</v>
      </c>
      <c r="L14" s="315">
        <f t="shared" si="2"/>
        <v>656.01448920000007</v>
      </c>
      <c r="M14" s="315">
        <f t="shared" si="3"/>
        <v>656.01448920000007</v>
      </c>
      <c r="N14" s="315">
        <f t="shared" si="4"/>
        <v>18</v>
      </c>
      <c r="O14" s="376">
        <f t="shared" si="6"/>
        <v>9861.367467600001</v>
      </c>
      <c r="P14" s="316"/>
      <c r="Q14" s="317"/>
      <c r="R14" s="318"/>
      <c r="S14" s="319"/>
      <c r="T14" s="320"/>
      <c r="U14" s="320"/>
    </row>
    <row r="15" spans="1:21" ht="12.6" customHeight="1" x14ac:dyDescent="0.25">
      <c r="A15" s="307">
        <v>13</v>
      </c>
      <c r="B15" s="308" t="s">
        <v>750</v>
      </c>
      <c r="C15" s="460">
        <v>6</v>
      </c>
      <c r="D15" s="321">
        <v>120</v>
      </c>
      <c r="E15" s="310">
        <v>20</v>
      </c>
      <c r="F15" s="311">
        <v>2240.84</v>
      </c>
      <c r="G15" s="312">
        <f t="shared" si="0"/>
        <v>44816.800000000003</v>
      </c>
      <c r="H15" s="313">
        <f t="shared" si="5"/>
        <v>8963.36</v>
      </c>
      <c r="I15" s="314">
        <f t="shared" si="1"/>
        <v>53780.160000000003</v>
      </c>
      <c r="J15" s="315">
        <f t="shared" si="2"/>
        <v>3733.2394400000003</v>
      </c>
      <c r="K15" s="315">
        <f t="shared" si="2"/>
        <v>746.64788800000008</v>
      </c>
      <c r="L15" s="315">
        <f t="shared" si="2"/>
        <v>4479.8873279999998</v>
      </c>
      <c r="M15" s="315">
        <f t="shared" si="3"/>
        <v>4479.8873279999998</v>
      </c>
      <c r="N15" s="315">
        <f t="shared" si="4"/>
        <v>120</v>
      </c>
      <c r="O15" s="376">
        <f t="shared" si="6"/>
        <v>67339.821983999995</v>
      </c>
      <c r="P15" s="316"/>
      <c r="Q15" s="317"/>
      <c r="R15" s="318"/>
      <c r="S15" s="319"/>
      <c r="T15" s="320"/>
      <c r="U15" s="320"/>
    </row>
    <row r="16" spans="1:21" ht="12.6" customHeight="1" x14ac:dyDescent="0.25">
      <c r="A16" s="307">
        <v>14</v>
      </c>
      <c r="B16" s="308" t="s">
        <v>21</v>
      </c>
      <c r="C16" s="460"/>
      <c r="D16" s="321">
        <f>fonte!F14</f>
        <v>160</v>
      </c>
      <c r="E16" s="310">
        <v>3</v>
      </c>
      <c r="F16" s="324">
        <v>2750.88</v>
      </c>
      <c r="G16" s="312">
        <f t="shared" si="0"/>
        <v>8252.64</v>
      </c>
      <c r="H16" s="313">
        <f t="shared" si="5"/>
        <v>1650.5279999999998</v>
      </c>
      <c r="I16" s="314">
        <f t="shared" si="1"/>
        <v>9903.1679999999997</v>
      </c>
      <c r="J16" s="315">
        <f t="shared" si="2"/>
        <v>687.44491199999993</v>
      </c>
      <c r="K16" s="315">
        <f t="shared" si="2"/>
        <v>137.48898239999997</v>
      </c>
      <c r="L16" s="315">
        <f t="shared" si="2"/>
        <v>824.93389439999999</v>
      </c>
      <c r="M16" s="315">
        <f t="shared" si="3"/>
        <v>824.93389439999999</v>
      </c>
      <c r="N16" s="315">
        <f t="shared" si="4"/>
        <v>18</v>
      </c>
      <c r="O16" s="376">
        <f t="shared" si="6"/>
        <v>12395.969683199999</v>
      </c>
      <c r="P16" s="316"/>
      <c r="Q16" s="317"/>
      <c r="R16" s="318"/>
      <c r="S16" s="319"/>
      <c r="T16" s="320"/>
      <c r="U16" s="320"/>
    </row>
    <row r="17" spans="1:21" ht="12.6" customHeight="1" x14ac:dyDescent="0.25">
      <c r="A17" s="307">
        <v>15</v>
      </c>
      <c r="B17" s="308" t="s">
        <v>751</v>
      </c>
      <c r="C17" s="460"/>
      <c r="D17" s="321">
        <f>fonte!F15</f>
        <v>160</v>
      </c>
      <c r="E17" s="310">
        <v>36</v>
      </c>
      <c r="F17" s="311">
        <v>1538.18</v>
      </c>
      <c r="G17" s="312">
        <f t="shared" si="0"/>
        <v>55374.48</v>
      </c>
      <c r="H17" s="313">
        <f t="shared" si="5"/>
        <v>11074.896000000001</v>
      </c>
      <c r="I17" s="314">
        <f t="shared" si="1"/>
        <v>66449.376000000004</v>
      </c>
      <c r="J17" s="315">
        <f t="shared" si="2"/>
        <v>4612.694184</v>
      </c>
      <c r="K17" s="315">
        <f t="shared" si="2"/>
        <v>922.53883680000001</v>
      </c>
      <c r="L17" s="315">
        <f t="shared" si="2"/>
        <v>5535.2330208000003</v>
      </c>
      <c r="M17" s="315">
        <f t="shared" si="3"/>
        <v>5535.2330208000003</v>
      </c>
      <c r="N17" s="315">
        <f t="shared" si="4"/>
        <v>216</v>
      </c>
      <c r="O17" s="376">
        <f t="shared" si="6"/>
        <v>83271.075062400021</v>
      </c>
      <c r="P17" s="316"/>
      <c r="Q17" s="317"/>
      <c r="R17" s="318"/>
      <c r="S17" s="319"/>
      <c r="T17" s="320"/>
      <c r="U17" s="320"/>
    </row>
    <row r="18" spans="1:21" ht="12.6" customHeight="1" x14ac:dyDescent="0.25">
      <c r="A18" s="307">
        <v>16</v>
      </c>
      <c r="B18" s="308" t="s">
        <v>22</v>
      </c>
      <c r="C18" s="460"/>
      <c r="D18" s="321">
        <f>fonte!F16</f>
        <v>160</v>
      </c>
      <c r="E18" s="310">
        <v>2</v>
      </c>
      <c r="F18" s="311">
        <v>1665.93</v>
      </c>
      <c r="G18" s="312">
        <f t="shared" si="0"/>
        <v>3331.86</v>
      </c>
      <c r="H18" s="313">
        <f t="shared" si="5"/>
        <v>666.37199999999996</v>
      </c>
      <c r="I18" s="314">
        <f t="shared" si="1"/>
        <v>3998.232</v>
      </c>
      <c r="J18" s="315">
        <f t="shared" si="2"/>
        <v>277.54393800000003</v>
      </c>
      <c r="K18" s="315">
        <f t="shared" si="2"/>
        <v>55.508787599999998</v>
      </c>
      <c r="L18" s="315">
        <f t="shared" si="2"/>
        <v>333.05272559999997</v>
      </c>
      <c r="M18" s="315">
        <f t="shared" si="3"/>
        <v>333.05272559999997</v>
      </c>
      <c r="N18" s="315">
        <f t="shared" si="4"/>
        <v>12</v>
      </c>
      <c r="O18" s="376">
        <f t="shared" si="6"/>
        <v>5009.3901767999987</v>
      </c>
      <c r="P18" s="316"/>
      <c r="Q18" s="317"/>
      <c r="R18" s="318"/>
      <c r="S18" s="319"/>
      <c r="T18" s="320"/>
      <c r="U18" s="320"/>
    </row>
    <row r="19" spans="1:21" ht="12.6" customHeight="1" x14ac:dyDescent="0.25">
      <c r="A19" s="307">
        <v>17</v>
      </c>
      <c r="B19" s="308" t="s">
        <v>23</v>
      </c>
      <c r="C19" s="460"/>
      <c r="D19" s="321">
        <f>fonte!F17</f>
        <v>120</v>
      </c>
      <c r="E19" s="310">
        <v>5</v>
      </c>
      <c r="F19" s="311">
        <v>4016.51</v>
      </c>
      <c r="G19" s="312">
        <f t="shared" si="0"/>
        <v>20082.550000000003</v>
      </c>
      <c r="H19" s="313">
        <f t="shared" si="5"/>
        <v>4016.5100000000007</v>
      </c>
      <c r="I19" s="314">
        <f t="shared" si="1"/>
        <v>24099.060000000005</v>
      </c>
      <c r="J19" s="315">
        <f t="shared" si="2"/>
        <v>1672.8764150000002</v>
      </c>
      <c r="K19" s="315">
        <f t="shared" si="2"/>
        <v>334.57528300000007</v>
      </c>
      <c r="L19" s="315">
        <f t="shared" si="2"/>
        <v>2007.4516980000003</v>
      </c>
      <c r="M19" s="315">
        <f t="shared" si="3"/>
        <v>2007.4516980000003</v>
      </c>
      <c r="N19" s="315">
        <f t="shared" si="4"/>
        <v>30</v>
      </c>
      <c r="O19" s="376">
        <f t="shared" si="6"/>
        <v>30151.415094000004</v>
      </c>
      <c r="P19" s="316"/>
      <c r="Q19" s="317"/>
      <c r="R19" s="318"/>
      <c r="S19" s="319"/>
      <c r="T19" s="320"/>
      <c r="U19" s="320"/>
    </row>
    <row r="20" spans="1:21" ht="12.6" customHeight="1" x14ac:dyDescent="0.25">
      <c r="A20" s="307">
        <v>18</v>
      </c>
      <c r="B20" s="308" t="s">
        <v>24</v>
      </c>
      <c r="C20" s="460"/>
      <c r="D20" s="321">
        <f>fonte!F18</f>
        <v>160</v>
      </c>
      <c r="E20" s="310">
        <v>5</v>
      </c>
      <c r="F20" s="311">
        <v>4541.6000000000004</v>
      </c>
      <c r="G20" s="312">
        <f t="shared" si="0"/>
        <v>22708</v>
      </c>
      <c r="H20" s="313">
        <f t="shared" si="5"/>
        <v>4541.6000000000004</v>
      </c>
      <c r="I20" s="314">
        <f t="shared" si="1"/>
        <v>27249.599999999999</v>
      </c>
      <c r="J20" s="315">
        <f t="shared" si="2"/>
        <v>1891.5763999999999</v>
      </c>
      <c r="K20" s="315">
        <f t="shared" si="2"/>
        <v>378.31528000000003</v>
      </c>
      <c r="L20" s="315">
        <f t="shared" si="2"/>
        <v>2269.8916799999997</v>
      </c>
      <c r="M20" s="315">
        <f t="shared" si="3"/>
        <v>2269.8916799999997</v>
      </c>
      <c r="N20" s="315">
        <f t="shared" si="4"/>
        <v>30</v>
      </c>
      <c r="O20" s="376">
        <f t="shared" si="6"/>
        <v>34089.275039999993</v>
      </c>
      <c r="P20" s="316"/>
      <c r="Q20" s="317"/>
      <c r="R20" s="318"/>
      <c r="S20" s="319"/>
      <c r="T20" s="320"/>
      <c r="U20" s="320"/>
    </row>
    <row r="21" spans="1:21" ht="12.6" customHeight="1" x14ac:dyDescent="0.25">
      <c r="A21" s="307">
        <v>19</v>
      </c>
      <c r="B21" s="308" t="s">
        <v>837</v>
      </c>
      <c r="C21" s="460"/>
      <c r="D21" s="321">
        <f>fonte!F19</f>
        <v>160</v>
      </c>
      <c r="E21" s="310">
        <v>52</v>
      </c>
      <c r="F21" s="325">
        <v>1709.65</v>
      </c>
      <c r="G21" s="312">
        <f t="shared" si="0"/>
        <v>88901.8</v>
      </c>
      <c r="H21" s="313">
        <f t="shared" si="5"/>
        <v>17780.36</v>
      </c>
      <c r="I21" s="314">
        <f t="shared" si="1"/>
        <v>106682.16</v>
      </c>
      <c r="J21" s="315">
        <f t="shared" si="2"/>
        <v>7405.5199400000001</v>
      </c>
      <c r="K21" s="315">
        <f t="shared" si="2"/>
        <v>1481.1039880000001</v>
      </c>
      <c r="L21" s="315">
        <f t="shared" si="2"/>
        <v>8886.6239280000009</v>
      </c>
      <c r="M21" s="315">
        <f t="shared" si="3"/>
        <v>8886.6239280000009</v>
      </c>
      <c r="N21" s="315">
        <f t="shared" si="4"/>
        <v>312</v>
      </c>
      <c r="O21" s="376">
        <f t="shared" si="6"/>
        <v>133654.03178399999</v>
      </c>
      <c r="P21" s="316"/>
      <c r="Q21" s="317"/>
      <c r="R21" s="318"/>
      <c r="S21" s="319"/>
      <c r="T21" s="320"/>
      <c r="U21" s="320"/>
    </row>
    <row r="22" spans="1:21" ht="12.6" customHeight="1" x14ac:dyDescent="0.25">
      <c r="A22" s="307">
        <v>20</v>
      </c>
      <c r="B22" s="326" t="s">
        <v>752</v>
      </c>
      <c r="C22" s="321">
        <v>7</v>
      </c>
      <c r="D22" s="321">
        <f>fonte!F20</f>
        <v>120</v>
      </c>
      <c r="E22" s="327">
        <v>5</v>
      </c>
      <c r="F22" s="325">
        <v>4954.2700000000004</v>
      </c>
      <c r="G22" s="312">
        <f t="shared" si="0"/>
        <v>24771.350000000002</v>
      </c>
      <c r="H22" s="313">
        <f t="shared" si="5"/>
        <v>4954.2700000000004</v>
      </c>
      <c r="I22" s="314">
        <f t="shared" si="1"/>
        <v>29725.620000000003</v>
      </c>
      <c r="J22" s="315">
        <f t="shared" si="2"/>
        <v>2063.4534550000003</v>
      </c>
      <c r="K22" s="315">
        <f t="shared" si="2"/>
        <v>412.69069100000002</v>
      </c>
      <c r="L22" s="315">
        <f t="shared" si="2"/>
        <v>2476.1441460000001</v>
      </c>
      <c r="M22" s="315">
        <f t="shared" si="3"/>
        <v>2476.1441460000001</v>
      </c>
      <c r="N22" s="315">
        <f t="shared" si="4"/>
        <v>30</v>
      </c>
      <c r="O22" s="376">
        <f t="shared" si="6"/>
        <v>37184.052437999999</v>
      </c>
      <c r="P22" s="316"/>
      <c r="Q22" s="317"/>
      <c r="R22" s="318"/>
      <c r="S22" s="319"/>
      <c r="T22" s="320"/>
      <c r="U22" s="320"/>
    </row>
    <row r="23" spans="1:21" ht="12.6" customHeight="1" x14ac:dyDescent="0.25">
      <c r="A23" s="307">
        <v>21</v>
      </c>
      <c r="B23" s="326" t="s">
        <v>18</v>
      </c>
      <c r="C23" s="321">
        <v>8</v>
      </c>
      <c r="D23" s="321">
        <f>fonte!F21</f>
        <v>80</v>
      </c>
      <c r="E23" s="327">
        <v>5</v>
      </c>
      <c r="F23" s="325">
        <v>5908.73</v>
      </c>
      <c r="G23" s="312">
        <f t="shared" si="0"/>
        <v>29543.649999999998</v>
      </c>
      <c r="H23" s="313">
        <f t="shared" si="5"/>
        <v>5908.73</v>
      </c>
      <c r="I23" s="314">
        <f t="shared" si="1"/>
        <v>35452.379999999997</v>
      </c>
      <c r="J23" s="315">
        <f t="shared" si="2"/>
        <v>2460.9860449999996</v>
      </c>
      <c r="K23" s="315">
        <f t="shared" si="2"/>
        <v>492.19720899999993</v>
      </c>
      <c r="L23" s="315">
        <f t="shared" si="2"/>
        <v>2953.1832539999996</v>
      </c>
      <c r="M23" s="315">
        <f t="shared" si="3"/>
        <v>2953.1832539999996</v>
      </c>
      <c r="N23" s="315">
        <f t="shared" si="4"/>
        <v>30</v>
      </c>
      <c r="O23" s="376">
        <f t="shared" si="6"/>
        <v>44341.929762</v>
      </c>
      <c r="P23" s="316"/>
      <c r="Q23" s="317"/>
      <c r="R23" s="318"/>
      <c r="S23" s="319"/>
      <c r="T23" s="320"/>
      <c r="U23" s="320"/>
    </row>
    <row r="24" spans="1:21" ht="12.6" customHeight="1" x14ac:dyDescent="0.25">
      <c r="A24" s="307">
        <v>22</v>
      </c>
      <c r="B24" s="328" t="s">
        <v>792</v>
      </c>
      <c r="C24" s="460">
        <v>9</v>
      </c>
      <c r="D24" s="321">
        <f>fonte!F22</f>
        <v>160</v>
      </c>
      <c r="E24" s="327">
        <v>4</v>
      </c>
      <c r="F24" s="325">
        <v>4750</v>
      </c>
      <c r="G24" s="312">
        <f t="shared" si="0"/>
        <v>19000</v>
      </c>
      <c r="H24" s="313">
        <f t="shared" si="5"/>
        <v>3800</v>
      </c>
      <c r="I24" s="314">
        <f t="shared" si="1"/>
        <v>22800</v>
      </c>
      <c r="J24" s="315">
        <f t="shared" si="2"/>
        <v>1582.7</v>
      </c>
      <c r="K24" s="315">
        <f t="shared" si="2"/>
        <v>316.54000000000002</v>
      </c>
      <c r="L24" s="315">
        <f t="shared" si="2"/>
        <v>1899.24</v>
      </c>
      <c r="M24" s="315">
        <f t="shared" si="3"/>
        <v>1899.24</v>
      </c>
      <c r="N24" s="315">
        <f t="shared" si="4"/>
        <v>24</v>
      </c>
      <c r="O24" s="376">
        <f t="shared" si="6"/>
        <v>28521.720000000005</v>
      </c>
      <c r="P24" s="316"/>
      <c r="Q24" s="317"/>
      <c r="R24" s="318"/>
      <c r="S24" s="319"/>
      <c r="T24" s="320"/>
      <c r="U24" s="320"/>
    </row>
    <row r="25" spans="1:21" ht="16.5" customHeight="1" x14ac:dyDescent="0.25">
      <c r="A25" s="307">
        <v>23</v>
      </c>
      <c r="B25" s="328" t="s">
        <v>840</v>
      </c>
      <c r="C25" s="460"/>
      <c r="D25" s="321">
        <f>fonte!F23</f>
        <v>160</v>
      </c>
      <c r="E25" s="327">
        <v>1</v>
      </c>
      <c r="F25" s="322">
        <v>2441.7399999999998</v>
      </c>
      <c r="G25" s="312">
        <f t="shared" si="0"/>
        <v>2441.7399999999998</v>
      </c>
      <c r="H25" s="313">
        <f t="shared" si="5"/>
        <v>488.34799999999996</v>
      </c>
      <c r="I25" s="314">
        <f t="shared" si="1"/>
        <v>2930.0879999999997</v>
      </c>
      <c r="J25" s="315">
        <f t="shared" si="2"/>
        <v>203.39694199999997</v>
      </c>
      <c r="K25" s="315">
        <f t="shared" si="2"/>
        <v>40.679388399999993</v>
      </c>
      <c r="L25" s="315">
        <f t="shared" si="2"/>
        <v>244.07633039999999</v>
      </c>
      <c r="M25" s="315">
        <f t="shared" si="3"/>
        <v>244.07633039999999</v>
      </c>
      <c r="N25" s="315">
        <f t="shared" si="4"/>
        <v>6</v>
      </c>
      <c r="O25" s="376">
        <f t="shared" si="6"/>
        <v>3668.3169911999998</v>
      </c>
      <c r="P25" s="316"/>
      <c r="Q25" s="317"/>
      <c r="R25" s="318"/>
      <c r="S25" s="319"/>
      <c r="T25" s="320"/>
      <c r="U25" s="320"/>
    </row>
    <row r="26" spans="1:21" ht="17.25" customHeight="1" x14ac:dyDescent="0.25">
      <c r="A26" s="307">
        <v>24</v>
      </c>
      <c r="B26" s="330" t="s">
        <v>793</v>
      </c>
      <c r="C26" s="321">
        <v>10</v>
      </c>
      <c r="D26" s="321">
        <f>fonte!F24</f>
        <v>160</v>
      </c>
      <c r="E26" s="327">
        <v>1</v>
      </c>
      <c r="F26" s="325">
        <v>4318.18</v>
      </c>
      <c r="G26" s="312">
        <f t="shared" si="0"/>
        <v>4318.18</v>
      </c>
      <c r="H26" s="313">
        <f t="shared" si="5"/>
        <v>863.63600000000008</v>
      </c>
      <c r="I26" s="314">
        <f t="shared" si="1"/>
        <v>5181.8160000000007</v>
      </c>
      <c r="J26" s="315">
        <f t="shared" si="2"/>
        <v>359.70439400000004</v>
      </c>
      <c r="K26" s="315">
        <f t="shared" si="2"/>
        <v>71.940878800000007</v>
      </c>
      <c r="L26" s="315">
        <f t="shared" si="2"/>
        <v>431.64527280000004</v>
      </c>
      <c r="M26" s="315">
        <f t="shared" si="3"/>
        <v>431.64527280000004</v>
      </c>
      <c r="N26" s="315">
        <f t="shared" si="4"/>
        <v>6</v>
      </c>
      <c r="O26" s="376">
        <f t="shared" si="6"/>
        <v>6482.7518184000019</v>
      </c>
      <c r="P26" s="316"/>
      <c r="Q26" s="317"/>
      <c r="R26" s="318"/>
      <c r="S26" s="319"/>
      <c r="T26" s="320"/>
      <c r="U26" s="320"/>
    </row>
    <row r="27" spans="1:21" ht="12.6" customHeight="1" x14ac:dyDescent="0.25">
      <c r="A27" s="307">
        <v>25</v>
      </c>
      <c r="B27" s="328" t="s">
        <v>794</v>
      </c>
      <c r="C27" s="321">
        <v>11</v>
      </c>
      <c r="D27" s="321">
        <f>fonte!F25</f>
        <v>160</v>
      </c>
      <c r="E27" s="327">
        <v>5</v>
      </c>
      <c r="F27" s="331">
        <v>5201.5</v>
      </c>
      <c r="G27" s="312">
        <f t="shared" si="0"/>
        <v>26007.5</v>
      </c>
      <c r="H27" s="313">
        <f t="shared" si="5"/>
        <v>5201.5</v>
      </c>
      <c r="I27" s="314">
        <f t="shared" si="1"/>
        <v>31209</v>
      </c>
      <c r="J27" s="315">
        <f t="shared" si="2"/>
        <v>2166.4247500000001</v>
      </c>
      <c r="K27" s="315">
        <f t="shared" si="2"/>
        <v>433.28494999999998</v>
      </c>
      <c r="L27" s="315">
        <f t="shared" si="2"/>
        <v>2599.7096999999999</v>
      </c>
      <c r="M27" s="315">
        <f t="shared" si="3"/>
        <v>2599.7096999999999</v>
      </c>
      <c r="N27" s="315">
        <f t="shared" si="4"/>
        <v>30</v>
      </c>
      <c r="O27" s="376">
        <f t="shared" si="6"/>
        <v>39038.129099999998</v>
      </c>
      <c r="P27" s="316"/>
      <c r="Q27" s="317"/>
      <c r="R27" s="318"/>
      <c r="S27" s="319"/>
      <c r="T27" s="320"/>
      <c r="U27" s="320"/>
    </row>
    <row r="28" spans="1:21" ht="12.6" customHeight="1" x14ac:dyDescent="0.25">
      <c r="A28" s="307">
        <v>26</v>
      </c>
      <c r="B28" s="328" t="s">
        <v>795</v>
      </c>
      <c r="C28" s="321">
        <v>12</v>
      </c>
      <c r="D28" s="321">
        <f>fonte!F26</f>
        <v>160</v>
      </c>
      <c r="E28" s="327">
        <v>1</v>
      </c>
      <c r="F28" s="325">
        <v>6859.9</v>
      </c>
      <c r="G28" s="312">
        <f t="shared" si="0"/>
        <v>6859.9</v>
      </c>
      <c r="H28" s="313">
        <f t="shared" si="5"/>
        <v>1371.98</v>
      </c>
      <c r="I28" s="314">
        <f t="shared" si="1"/>
        <v>8231.8799999999992</v>
      </c>
      <c r="J28" s="315">
        <f t="shared" si="2"/>
        <v>571.42966999999999</v>
      </c>
      <c r="K28" s="315">
        <f t="shared" si="2"/>
        <v>114.285934</v>
      </c>
      <c r="L28" s="315">
        <f t="shared" si="2"/>
        <v>685.71560399999987</v>
      </c>
      <c r="M28" s="315">
        <f t="shared" si="3"/>
        <v>685.71560399999987</v>
      </c>
      <c r="N28" s="315">
        <f t="shared" si="4"/>
        <v>6</v>
      </c>
      <c r="O28" s="376">
        <f t="shared" si="6"/>
        <v>10295.026811999996</v>
      </c>
      <c r="P28" s="316"/>
      <c r="Q28" s="317"/>
      <c r="R28" s="318"/>
      <c r="S28" s="319"/>
      <c r="T28" s="320"/>
      <c r="U28" s="320"/>
    </row>
    <row r="29" spans="1:21" ht="12.6" customHeight="1" x14ac:dyDescent="0.25">
      <c r="A29" s="307">
        <v>28</v>
      </c>
      <c r="B29" s="328" t="s">
        <v>835</v>
      </c>
      <c r="C29" s="321">
        <v>14</v>
      </c>
      <c r="D29" s="321">
        <f>fonte!F27</f>
        <v>160</v>
      </c>
      <c r="E29" s="327">
        <v>1</v>
      </c>
      <c r="F29" s="322">
        <v>4317.22</v>
      </c>
      <c r="G29" s="312">
        <f t="shared" si="0"/>
        <v>4317.22</v>
      </c>
      <c r="H29" s="313">
        <f t="shared" si="5"/>
        <v>863.44400000000007</v>
      </c>
      <c r="I29" s="314">
        <f t="shared" si="1"/>
        <v>5180.6640000000007</v>
      </c>
      <c r="J29" s="315">
        <f t="shared" si="2"/>
        <v>359.62442600000003</v>
      </c>
      <c r="K29" s="315">
        <f t="shared" si="2"/>
        <v>71.924885200000006</v>
      </c>
      <c r="L29" s="315">
        <f t="shared" si="2"/>
        <v>431.54931120000003</v>
      </c>
      <c r="M29" s="315">
        <f t="shared" si="3"/>
        <v>431.54931120000003</v>
      </c>
      <c r="N29" s="315">
        <f t="shared" si="4"/>
        <v>6</v>
      </c>
      <c r="O29" s="376">
        <f t="shared" si="6"/>
        <v>6481.3119336000018</v>
      </c>
      <c r="P29" s="316"/>
      <c r="Q29" s="317"/>
      <c r="R29" s="318"/>
      <c r="S29" s="319"/>
      <c r="T29" s="320"/>
      <c r="U29" s="320"/>
    </row>
    <row r="30" spans="1:21" ht="12.6" customHeight="1" x14ac:dyDescent="0.25">
      <c r="A30" s="307">
        <v>29</v>
      </c>
      <c r="B30" s="328" t="s">
        <v>753</v>
      </c>
      <c r="C30" s="321">
        <v>15</v>
      </c>
      <c r="D30" s="321">
        <f>fonte!F28</f>
        <v>160</v>
      </c>
      <c r="E30" s="327">
        <v>53</v>
      </c>
      <c r="F30" s="325">
        <v>11314.1</v>
      </c>
      <c r="G30" s="312">
        <f t="shared" si="0"/>
        <v>599647.30000000005</v>
      </c>
      <c r="H30" s="313">
        <f t="shared" si="5"/>
        <v>119929.46</v>
      </c>
      <c r="I30" s="314">
        <f t="shared" si="1"/>
        <v>719576.76</v>
      </c>
      <c r="J30" s="315">
        <f t="shared" si="2"/>
        <v>49950.620090000004</v>
      </c>
      <c r="K30" s="315">
        <f t="shared" si="2"/>
        <v>9990.1240180000004</v>
      </c>
      <c r="L30" s="315">
        <f t="shared" si="2"/>
        <v>59940.744107999999</v>
      </c>
      <c r="M30" s="315">
        <f t="shared" si="3"/>
        <v>59940.744107999999</v>
      </c>
      <c r="N30" s="315">
        <f t="shared" si="4"/>
        <v>318</v>
      </c>
      <c r="O30" s="376">
        <f t="shared" si="6"/>
        <v>899716.99232399988</v>
      </c>
      <c r="P30" s="316"/>
      <c r="Q30" s="317"/>
      <c r="R30" s="318"/>
      <c r="S30" s="319"/>
      <c r="T30" s="320"/>
      <c r="U30" s="320"/>
    </row>
    <row r="31" spans="1:21" ht="12.6" customHeight="1" x14ac:dyDescent="0.25">
      <c r="A31" s="307">
        <v>30</v>
      </c>
      <c r="B31" s="308" t="s">
        <v>754</v>
      </c>
      <c r="C31" s="321">
        <v>16</v>
      </c>
      <c r="D31" s="321">
        <f>fonte!F29</f>
        <v>160</v>
      </c>
      <c r="E31" s="310">
        <v>5</v>
      </c>
      <c r="F31" s="311">
        <v>11314.1</v>
      </c>
      <c r="G31" s="312">
        <f t="shared" si="0"/>
        <v>56570.5</v>
      </c>
      <c r="H31" s="313">
        <f t="shared" si="5"/>
        <v>11314.1</v>
      </c>
      <c r="I31" s="314">
        <f t="shared" si="1"/>
        <v>67884.600000000006</v>
      </c>
      <c r="J31" s="315">
        <f t="shared" si="2"/>
        <v>4712.3226500000001</v>
      </c>
      <c r="K31" s="315">
        <f t="shared" si="2"/>
        <v>942.46452999999997</v>
      </c>
      <c r="L31" s="315">
        <f t="shared" si="2"/>
        <v>5654.7871800000003</v>
      </c>
      <c r="M31" s="315">
        <f t="shared" si="3"/>
        <v>5654.7871800000003</v>
      </c>
      <c r="N31" s="315">
        <f t="shared" si="4"/>
        <v>30</v>
      </c>
      <c r="O31" s="376">
        <f t="shared" si="6"/>
        <v>84878.961540000004</v>
      </c>
      <c r="P31" s="316"/>
      <c r="Q31" s="317"/>
      <c r="R31" s="318"/>
      <c r="S31" s="319"/>
      <c r="T31" s="320"/>
      <c r="U31" s="320"/>
    </row>
    <row r="32" spans="1:21" ht="12.6" customHeight="1" x14ac:dyDescent="0.25">
      <c r="A32" s="307">
        <v>31</v>
      </c>
      <c r="B32" s="308" t="s">
        <v>755</v>
      </c>
      <c r="C32" s="321">
        <v>17</v>
      </c>
      <c r="D32" s="321">
        <f>fonte!F30</f>
        <v>160</v>
      </c>
      <c r="E32" s="310">
        <v>6</v>
      </c>
      <c r="F32" s="325">
        <v>11314.1</v>
      </c>
      <c r="G32" s="312">
        <f t="shared" si="0"/>
        <v>67884.600000000006</v>
      </c>
      <c r="H32" s="313">
        <f t="shared" si="5"/>
        <v>13576.92</v>
      </c>
      <c r="I32" s="314">
        <f t="shared" si="1"/>
        <v>81461.52</v>
      </c>
      <c r="J32" s="315">
        <f t="shared" si="2"/>
        <v>5654.7871800000003</v>
      </c>
      <c r="K32" s="315">
        <f t="shared" si="2"/>
        <v>1130.9574359999999</v>
      </c>
      <c r="L32" s="315">
        <f t="shared" si="2"/>
        <v>6785.744616</v>
      </c>
      <c r="M32" s="315">
        <f t="shared" si="3"/>
        <v>6785.744616</v>
      </c>
      <c r="N32" s="315">
        <f t="shared" si="4"/>
        <v>36</v>
      </c>
      <c r="O32" s="376">
        <f t="shared" si="6"/>
        <v>101854.75384799999</v>
      </c>
      <c r="P32" s="316"/>
      <c r="Q32" s="317"/>
      <c r="R32" s="318"/>
      <c r="S32" s="319"/>
      <c r="T32" s="320"/>
      <c r="U32" s="320"/>
    </row>
    <row r="33" spans="1:21" ht="12.6" customHeight="1" x14ac:dyDescent="0.25">
      <c r="A33" s="307">
        <v>32</v>
      </c>
      <c r="B33" s="308" t="s">
        <v>25</v>
      </c>
      <c r="C33" s="460">
        <v>18</v>
      </c>
      <c r="D33" s="321">
        <f>fonte!F31</f>
        <v>160</v>
      </c>
      <c r="E33" s="310">
        <v>5</v>
      </c>
      <c r="F33" s="332">
        <v>11314.1</v>
      </c>
      <c r="G33" s="312">
        <f t="shared" si="0"/>
        <v>56570.5</v>
      </c>
      <c r="H33" s="313">
        <f t="shared" si="5"/>
        <v>11314.1</v>
      </c>
      <c r="I33" s="314">
        <f t="shared" si="1"/>
        <v>67884.600000000006</v>
      </c>
      <c r="J33" s="315">
        <f t="shared" si="2"/>
        <v>4712.3226500000001</v>
      </c>
      <c r="K33" s="315">
        <f t="shared" si="2"/>
        <v>942.46452999999997</v>
      </c>
      <c r="L33" s="315">
        <f t="shared" si="2"/>
        <v>5654.7871800000003</v>
      </c>
      <c r="M33" s="315">
        <f t="shared" si="3"/>
        <v>5654.7871800000003</v>
      </c>
      <c r="N33" s="315">
        <f t="shared" si="4"/>
        <v>30</v>
      </c>
      <c r="O33" s="376">
        <f t="shared" si="6"/>
        <v>84878.961540000004</v>
      </c>
      <c r="P33" s="316"/>
      <c r="Q33" s="317"/>
      <c r="R33" s="318"/>
      <c r="S33" s="319"/>
      <c r="T33" s="320"/>
      <c r="U33" s="320"/>
    </row>
    <row r="34" spans="1:21" ht="12.6" customHeight="1" x14ac:dyDescent="0.25">
      <c r="A34" s="307">
        <v>33</v>
      </c>
      <c r="B34" s="308" t="s">
        <v>756</v>
      </c>
      <c r="C34" s="460"/>
      <c r="D34" s="321">
        <f>fonte!F32</f>
        <v>160</v>
      </c>
      <c r="E34" s="310">
        <v>38</v>
      </c>
      <c r="F34" s="332">
        <v>5487.92</v>
      </c>
      <c r="G34" s="312">
        <f t="shared" si="0"/>
        <v>208540.96</v>
      </c>
      <c r="H34" s="313">
        <f t="shared" si="5"/>
        <v>41708.191999999995</v>
      </c>
      <c r="I34" s="314">
        <f t="shared" si="1"/>
        <v>250249.152</v>
      </c>
      <c r="J34" s="315">
        <f t="shared" ref="J34:K36" si="7">G34*$L$3</f>
        <v>17371.461968</v>
      </c>
      <c r="K34" s="315">
        <f t="shared" si="7"/>
        <v>3474.2923935999997</v>
      </c>
      <c r="L34" s="315">
        <f>I34*$L$3</f>
        <v>20845.7543616</v>
      </c>
      <c r="M34" s="315">
        <f>I34*$M$3</f>
        <v>20845.7543616</v>
      </c>
      <c r="N34" s="315">
        <f>6*E34</f>
        <v>228</v>
      </c>
      <c r="O34" s="376">
        <f>SUM(I34:N34)</f>
        <v>313014.41508479993</v>
      </c>
      <c r="P34" s="316"/>
      <c r="Q34" s="317"/>
      <c r="R34" s="318"/>
      <c r="S34" s="319"/>
      <c r="T34" s="320"/>
      <c r="U34" s="320"/>
    </row>
    <row r="35" spans="1:21" ht="12.6" customHeight="1" x14ac:dyDescent="0.25">
      <c r="A35" s="307">
        <v>34</v>
      </c>
      <c r="B35" s="308" t="s">
        <v>757</v>
      </c>
      <c r="C35" s="460"/>
      <c r="D35" s="321">
        <f>fonte!F33</f>
        <v>80</v>
      </c>
      <c r="E35" s="310">
        <v>5</v>
      </c>
      <c r="F35" s="332">
        <v>4282.6400000000003</v>
      </c>
      <c r="G35" s="312">
        <f t="shared" si="0"/>
        <v>21413.200000000001</v>
      </c>
      <c r="H35" s="313">
        <f t="shared" si="5"/>
        <v>4282.6400000000003</v>
      </c>
      <c r="I35" s="314">
        <f t="shared" si="1"/>
        <v>25695.84</v>
      </c>
      <c r="J35" s="315">
        <f t="shared" si="7"/>
        <v>1783.71956</v>
      </c>
      <c r="K35" s="315">
        <f t="shared" si="7"/>
        <v>356.74391200000002</v>
      </c>
      <c r="L35" s="315">
        <f>I35*$L$3</f>
        <v>2140.4634719999999</v>
      </c>
      <c r="M35" s="315">
        <f>I35*$M$3</f>
        <v>2140.4634719999999</v>
      </c>
      <c r="N35" s="315">
        <f>6*E35</f>
        <v>30</v>
      </c>
      <c r="O35" s="376">
        <f>SUM(I35:N35)</f>
        <v>32147.230416000002</v>
      </c>
      <c r="P35" s="316"/>
      <c r="Q35" s="317"/>
      <c r="R35" s="318"/>
      <c r="S35" s="319"/>
      <c r="T35" s="320"/>
      <c r="U35" s="320"/>
    </row>
    <row r="36" spans="1:21" ht="12.6" customHeight="1" x14ac:dyDescent="0.25">
      <c r="A36" s="307">
        <v>35</v>
      </c>
      <c r="B36" s="308" t="s">
        <v>758</v>
      </c>
      <c r="C36" s="321">
        <v>19</v>
      </c>
      <c r="D36" s="321">
        <f>fonte!F34</f>
        <v>32</v>
      </c>
      <c r="E36" s="310">
        <v>5</v>
      </c>
      <c r="F36" s="311">
        <v>3158.93</v>
      </c>
      <c r="G36" s="312">
        <f t="shared" si="0"/>
        <v>15794.65</v>
      </c>
      <c r="H36" s="313">
        <f t="shared" si="5"/>
        <v>3158.93</v>
      </c>
      <c r="I36" s="314">
        <f t="shared" si="1"/>
        <v>18953.579999999998</v>
      </c>
      <c r="J36" s="315">
        <f t="shared" si="7"/>
        <v>1315.6943449999999</v>
      </c>
      <c r="K36" s="315">
        <f t="shared" si="7"/>
        <v>263.138869</v>
      </c>
      <c r="L36" s="315">
        <f>I36*$L$3</f>
        <v>1578.8332139999998</v>
      </c>
      <c r="M36" s="315">
        <f>I36*$M$3</f>
        <v>1578.8332139999998</v>
      </c>
      <c r="N36" s="315">
        <f>6*E36</f>
        <v>30</v>
      </c>
      <c r="O36" s="376">
        <f>SUM(I36:N36)</f>
        <v>23720.079641999993</v>
      </c>
      <c r="P36" s="316"/>
      <c r="Q36" s="317"/>
      <c r="R36" s="318"/>
      <c r="S36" s="319"/>
      <c r="T36" s="320"/>
      <c r="U36" s="320"/>
    </row>
    <row r="37" spans="1:21" s="341" customFormat="1" ht="21" customHeight="1" x14ac:dyDescent="0.2">
      <c r="A37" s="333"/>
      <c r="B37" s="334"/>
      <c r="C37" s="335"/>
      <c r="D37" s="336" t="s">
        <v>796</v>
      </c>
      <c r="E37" s="336">
        <f>SUM(E4:E36)</f>
        <v>498</v>
      </c>
      <c r="F37" s="334"/>
      <c r="G37" s="337"/>
      <c r="H37" s="334"/>
      <c r="I37" s="338"/>
      <c r="J37" s="461" t="s">
        <v>797</v>
      </c>
      <c r="K37" s="462"/>
      <c r="L37" s="462"/>
      <c r="M37" s="462"/>
      <c r="N37" s="463"/>
      <c r="O37" s="338">
        <f>SUM(O4:O36)</f>
        <v>3219941.0631647999</v>
      </c>
      <c r="P37" s="339"/>
      <c r="Q37" s="339"/>
      <c r="R37" s="340"/>
      <c r="S37" s="340"/>
      <c r="T37" s="340"/>
      <c r="U37" s="340"/>
    </row>
    <row r="38" spans="1:21" ht="15" x14ac:dyDescent="0.25">
      <c r="A38" s="365"/>
      <c r="B38" s="366" t="s">
        <v>804</v>
      </c>
      <c r="C38" s="367"/>
      <c r="D38" s="366"/>
      <c r="E38" s="368"/>
      <c r="F38" s="369"/>
      <c r="G38" s="369"/>
      <c r="H38" s="369"/>
      <c r="I38" s="370"/>
      <c r="J38" s="370"/>
      <c r="K38" s="370"/>
      <c r="L38" s="369"/>
      <c r="M38" s="369"/>
      <c r="N38" s="369"/>
      <c r="O38" s="369"/>
      <c r="P38" s="343"/>
      <c r="Q38" s="344"/>
      <c r="R38" s="345"/>
      <c r="S38" s="345"/>
      <c r="T38" s="345"/>
      <c r="U38" s="346"/>
    </row>
    <row r="39" spans="1:21" ht="15" x14ac:dyDescent="0.25">
      <c r="A39" s="307"/>
      <c r="B39" s="362" t="s">
        <v>805</v>
      </c>
      <c r="C39" s="361"/>
      <c r="D39" s="362"/>
      <c r="E39" s="362"/>
      <c r="F39" s="364"/>
      <c r="G39" s="364"/>
      <c r="H39" s="362"/>
      <c r="I39" s="362"/>
      <c r="J39" s="362"/>
      <c r="K39" s="362"/>
      <c r="L39" s="362"/>
      <c r="M39" s="362"/>
      <c r="N39" s="362"/>
      <c r="O39" s="322">
        <f>'Material de Limpeza'!G44</f>
        <v>87919.510000000009</v>
      </c>
      <c r="P39" s="343"/>
      <c r="Q39" s="344"/>
      <c r="R39" s="345"/>
      <c r="S39" s="345"/>
      <c r="T39" s="345"/>
      <c r="U39" s="345"/>
    </row>
    <row r="40" spans="1:21" ht="15" x14ac:dyDescent="0.25">
      <c r="A40" s="307"/>
      <c r="B40" s="362" t="s">
        <v>809</v>
      </c>
      <c r="C40" s="361"/>
      <c r="D40" s="362"/>
      <c r="E40" s="362"/>
      <c r="F40" s="364"/>
      <c r="G40" s="364"/>
      <c r="H40" s="362"/>
      <c r="I40" s="362"/>
      <c r="J40" s="362"/>
      <c r="K40" s="362"/>
      <c r="L40" s="362"/>
      <c r="M40" s="362"/>
      <c r="N40" s="362"/>
      <c r="O40" s="322">
        <f>'Material de Escritório'!G44</f>
        <v>14367.240000000002</v>
      </c>
      <c r="P40" s="343"/>
      <c r="Q40" s="344"/>
      <c r="R40" s="345"/>
      <c r="S40" s="345"/>
      <c r="T40" s="345"/>
      <c r="U40" s="345"/>
    </row>
    <row r="41" spans="1:21" ht="15" x14ac:dyDescent="0.25">
      <c r="A41" s="307"/>
      <c r="B41" s="362" t="s">
        <v>806</v>
      </c>
      <c r="C41" s="361"/>
      <c r="D41" s="362"/>
      <c r="E41" s="362"/>
      <c r="F41" s="364"/>
      <c r="G41" s="364"/>
      <c r="H41" s="362"/>
      <c r="I41" s="362"/>
      <c r="J41" s="362"/>
      <c r="K41" s="362"/>
      <c r="L41" s="362"/>
      <c r="M41" s="362"/>
      <c r="N41" s="362"/>
      <c r="O41" s="322">
        <f>'Material de Limpeza'!G46</f>
        <v>26758.600000000002</v>
      </c>
      <c r="P41" s="343"/>
      <c r="Q41" s="344"/>
      <c r="R41" s="345"/>
      <c r="S41" s="345"/>
      <c r="T41" s="345"/>
      <c r="U41" s="345"/>
    </row>
    <row r="42" spans="1:21" ht="15" x14ac:dyDescent="0.25">
      <c r="A42" s="307"/>
      <c r="B42" s="362" t="s">
        <v>807</v>
      </c>
      <c r="C42" s="361"/>
      <c r="D42" s="362"/>
      <c r="E42" s="362"/>
      <c r="F42" s="364"/>
      <c r="G42" s="364"/>
      <c r="H42" s="362"/>
      <c r="I42" s="362"/>
      <c r="J42" s="362"/>
      <c r="K42" s="362"/>
      <c r="L42" s="362"/>
      <c r="M42" s="362"/>
      <c r="N42" s="362"/>
      <c r="O42" s="322">
        <f>'Material de Limpeza'!G47</f>
        <v>63977.2</v>
      </c>
      <c r="P42" s="343"/>
      <c r="Q42" s="344"/>
      <c r="R42" s="345"/>
      <c r="S42" s="345"/>
      <c r="T42" s="345"/>
      <c r="U42" s="345"/>
    </row>
    <row r="43" spans="1:21" ht="15" x14ac:dyDescent="0.25">
      <c r="A43" s="307"/>
      <c r="B43" s="362" t="s">
        <v>808</v>
      </c>
      <c r="C43" s="361"/>
      <c r="D43" s="362"/>
      <c r="E43" s="362"/>
      <c r="F43" s="364"/>
      <c r="G43" s="364"/>
      <c r="H43" s="362"/>
      <c r="I43" s="362"/>
      <c r="J43" s="362"/>
      <c r="K43" s="362"/>
      <c r="L43" s="362"/>
      <c r="M43" s="362"/>
      <c r="N43" s="362"/>
      <c r="O43" s="322">
        <f>'Material Recreativo'!H30</f>
        <v>2370.9800000000005</v>
      </c>
      <c r="P43" s="343"/>
      <c r="Q43" s="344"/>
      <c r="R43" s="347"/>
      <c r="S43" s="347"/>
      <c r="T43" s="347"/>
      <c r="U43" s="347"/>
    </row>
    <row r="44" spans="1:21" ht="15" x14ac:dyDescent="0.25">
      <c r="A44" s="307"/>
      <c r="B44" s="371"/>
      <c r="C44" s="372"/>
      <c r="D44" s="371"/>
      <c r="E44" s="371"/>
      <c r="F44" s="363"/>
      <c r="G44" s="363"/>
      <c r="H44" s="371"/>
      <c r="I44" s="371"/>
      <c r="J44" s="475" t="s">
        <v>810</v>
      </c>
      <c r="K44" s="475"/>
      <c r="L44" s="475"/>
      <c r="M44" s="475"/>
      <c r="N44" s="475"/>
      <c r="O44" s="375">
        <f>SUM(O39:O43)</f>
        <v>195393.53000000003</v>
      </c>
      <c r="P44" s="348"/>
      <c r="Q44" s="345"/>
      <c r="R44" s="347"/>
      <c r="S44" s="347"/>
      <c r="T44" s="347"/>
      <c r="U44" s="347"/>
    </row>
    <row r="45" spans="1:21" x14ac:dyDescent="0.2">
      <c r="A45" s="342"/>
      <c r="C45" s="349"/>
      <c r="D45" s="342"/>
      <c r="E45" s="342"/>
      <c r="F45" s="342"/>
      <c r="G45" s="290"/>
      <c r="H45" s="342"/>
      <c r="I45" s="342"/>
      <c r="J45" s="484" t="s">
        <v>814</v>
      </c>
      <c r="K45" s="484"/>
      <c r="L45" s="484"/>
      <c r="M45" s="484"/>
      <c r="N45" s="484"/>
      <c r="O45" s="363">
        <f>O37+O44</f>
        <v>3415334.5931647997</v>
      </c>
    </row>
    <row r="46" spans="1:21" x14ac:dyDescent="0.2">
      <c r="A46" s="365"/>
      <c r="B46" s="368" t="s">
        <v>812</v>
      </c>
      <c r="C46" s="373"/>
      <c r="D46" s="378" t="s">
        <v>817</v>
      </c>
      <c r="E46" s="365"/>
      <c r="F46" s="365"/>
      <c r="G46" s="369"/>
      <c r="H46" s="365"/>
      <c r="I46" s="365"/>
      <c r="J46" s="365"/>
      <c r="K46" s="365"/>
      <c r="L46" s="365"/>
      <c r="M46" s="365"/>
      <c r="N46" s="365"/>
      <c r="O46" s="365"/>
    </row>
    <row r="47" spans="1:21" x14ac:dyDescent="0.2">
      <c r="A47" s="307"/>
      <c r="B47" s="307" t="s">
        <v>813</v>
      </c>
      <c r="C47" s="377"/>
      <c r="D47" s="377">
        <v>5</v>
      </c>
      <c r="E47" s="307"/>
      <c r="F47" s="307"/>
      <c r="G47" s="362"/>
      <c r="H47" s="307"/>
      <c r="I47" s="307"/>
      <c r="J47" s="307"/>
      <c r="K47" s="307"/>
      <c r="L47" s="307"/>
      <c r="M47" s="307"/>
      <c r="N47" s="307"/>
      <c r="O47" s="374">
        <f>O45*5/100</f>
        <v>170766.72965824002</v>
      </c>
    </row>
    <row r="48" spans="1:21" x14ac:dyDescent="0.2">
      <c r="A48" s="342"/>
      <c r="C48" s="349"/>
      <c r="D48" s="349"/>
      <c r="E48" s="342"/>
      <c r="F48" s="342"/>
      <c r="G48" s="290"/>
      <c r="H48" s="342"/>
      <c r="I48" s="342"/>
      <c r="J48" s="489" t="s">
        <v>815</v>
      </c>
      <c r="K48" s="489"/>
      <c r="L48" s="489"/>
      <c r="M48" s="489"/>
      <c r="N48" s="489"/>
      <c r="O48" s="379">
        <f>O45+O47</f>
        <v>3586101.3228230397</v>
      </c>
    </row>
    <row r="49" spans="1:15" x14ac:dyDescent="0.2">
      <c r="A49" s="365"/>
      <c r="B49" s="368" t="s">
        <v>811</v>
      </c>
      <c r="C49" s="373"/>
      <c r="D49" s="378" t="s">
        <v>817</v>
      </c>
      <c r="E49" s="365"/>
      <c r="F49" s="365"/>
      <c r="G49" s="369"/>
      <c r="H49" s="365"/>
      <c r="I49" s="365"/>
      <c r="J49" s="365"/>
      <c r="K49" s="365"/>
      <c r="L49" s="365"/>
      <c r="M49" s="365"/>
      <c r="N49" s="365"/>
      <c r="O49" s="365"/>
    </row>
    <row r="50" spans="1:15" x14ac:dyDescent="0.2">
      <c r="A50" s="307"/>
      <c r="B50" s="377" t="s">
        <v>816</v>
      </c>
      <c r="C50" s="377"/>
      <c r="D50" s="377">
        <v>5</v>
      </c>
      <c r="E50" s="307"/>
      <c r="F50" s="307"/>
      <c r="G50" s="362"/>
      <c r="H50" s="307"/>
      <c r="I50" s="307"/>
      <c r="J50" s="486"/>
      <c r="K50" s="487"/>
      <c r="L50" s="487"/>
      <c r="M50" s="487"/>
      <c r="N50" s="488"/>
      <c r="O50" s="374">
        <f>O48*5/100</f>
        <v>179305.06614115197</v>
      </c>
    </row>
    <row r="51" spans="1:15" x14ac:dyDescent="0.2">
      <c r="A51" s="342"/>
      <c r="C51" s="349"/>
      <c r="D51" s="342"/>
      <c r="E51" s="342"/>
      <c r="F51" s="342"/>
      <c r="G51" s="290"/>
      <c r="H51" s="342"/>
      <c r="I51" s="342"/>
      <c r="J51" s="471" t="s">
        <v>818</v>
      </c>
      <c r="K51" s="471"/>
      <c r="L51" s="471"/>
      <c r="M51" s="471"/>
      <c r="N51" s="471"/>
      <c r="O51" s="370">
        <f>O48+O50</f>
        <v>3765406.3889641915</v>
      </c>
    </row>
    <row r="52" spans="1:15" x14ac:dyDescent="0.2">
      <c r="A52" s="342"/>
      <c r="C52" s="349"/>
      <c r="D52" s="342"/>
      <c r="E52" s="342"/>
      <c r="F52" s="342"/>
      <c r="G52" s="290"/>
      <c r="H52" s="342"/>
      <c r="I52" s="342"/>
      <c r="J52" s="472" t="s">
        <v>819</v>
      </c>
      <c r="K52" s="473"/>
      <c r="L52" s="473"/>
      <c r="M52" s="473"/>
      <c r="N52" s="474"/>
      <c r="O52" s="363">
        <f>O51*12</f>
        <v>45184876.6675703</v>
      </c>
    </row>
  </sheetData>
  <mergeCells count="22">
    <mergeCell ref="A1:A3"/>
    <mergeCell ref="B1:B3"/>
    <mergeCell ref="D1:D3"/>
    <mergeCell ref="E1:E3"/>
    <mergeCell ref="F1:F3"/>
    <mergeCell ref="J44:N44"/>
    <mergeCell ref="I1:I3"/>
    <mergeCell ref="J1:N1"/>
    <mergeCell ref="O1:O3"/>
    <mergeCell ref="C5:C6"/>
    <mergeCell ref="C7:C8"/>
    <mergeCell ref="H1:H2"/>
    <mergeCell ref="C10:C14"/>
    <mergeCell ref="C15:C21"/>
    <mergeCell ref="C24:C25"/>
    <mergeCell ref="C33:C35"/>
    <mergeCell ref="J37:N37"/>
    <mergeCell ref="J45:N45"/>
    <mergeCell ref="J48:N48"/>
    <mergeCell ref="J50:N50"/>
    <mergeCell ref="J51:N51"/>
    <mergeCell ref="J52:N52"/>
  </mergeCells>
  <hyperlinks>
    <hyperlink ref="G2" r:id="rId1" xr:uid="{00000000-0004-0000-0100-000000000000}"/>
  </hyperlinks>
  <printOptions horizontalCentered="1"/>
  <pageMargins left="0.19685039370078741" right="0.19685039370078741" top="0.98425196850393704" bottom="0.19685039370078741" header="0.51181102362204722" footer="0.51181102362204722"/>
  <pageSetup paperSize="9" scale="73" orientation="landscape" verticalDpi="4294967293"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2:I85"/>
  <sheetViews>
    <sheetView topLeftCell="A49" workbookViewId="0">
      <selection activeCell="H8" sqref="H8"/>
    </sheetView>
  </sheetViews>
  <sheetFormatPr defaultRowHeight="15" x14ac:dyDescent="0.25"/>
  <cols>
    <col min="1" max="1" width="5.5703125" customWidth="1"/>
    <col min="2" max="2" width="13.28515625" customWidth="1"/>
    <col min="3" max="3" width="23.5703125" customWidth="1"/>
    <col min="4" max="4" width="16.42578125" customWidth="1"/>
    <col min="5" max="5" width="13.140625" customWidth="1"/>
    <col min="6" max="8" width="13.85546875" customWidth="1"/>
    <col min="9" max="9" width="22.28515625" customWidth="1"/>
  </cols>
  <sheetData>
    <row r="2" spans="2:8" ht="21" x14ac:dyDescent="0.35">
      <c r="C2" s="233" t="s">
        <v>661</v>
      </c>
    </row>
    <row r="3" spans="2:8" ht="15.75" x14ac:dyDescent="0.25">
      <c r="B3" s="88" t="s">
        <v>246</v>
      </c>
    </row>
    <row r="4" spans="2:8" ht="30" x14ac:dyDescent="0.25">
      <c r="B4" s="439" t="s">
        <v>357</v>
      </c>
      <c r="C4" s="439" t="s">
        <v>210</v>
      </c>
      <c r="D4" s="439" t="s">
        <v>573</v>
      </c>
      <c r="E4" s="439" t="s">
        <v>574</v>
      </c>
      <c r="F4" s="439" t="s">
        <v>644</v>
      </c>
      <c r="G4" s="459" t="s">
        <v>662</v>
      </c>
      <c r="H4" s="169" t="s">
        <v>857</v>
      </c>
    </row>
    <row r="5" spans="2:8" x14ac:dyDescent="0.25">
      <c r="B5" s="437">
        <v>1</v>
      </c>
      <c r="C5" s="443" t="s">
        <v>212</v>
      </c>
      <c r="D5" s="436" t="s">
        <v>536</v>
      </c>
      <c r="E5" s="436">
        <v>4</v>
      </c>
      <c r="F5" s="444">
        <v>3441.36</v>
      </c>
      <c r="G5" s="445">
        <v>5201.5</v>
      </c>
      <c r="H5" s="132" t="s">
        <v>866</v>
      </c>
    </row>
    <row r="6" spans="2:8" x14ac:dyDescent="0.25">
      <c r="B6" s="437">
        <v>2</v>
      </c>
      <c r="C6" s="443" t="s">
        <v>213</v>
      </c>
      <c r="D6" s="436" t="s">
        <v>570</v>
      </c>
      <c r="E6" s="436">
        <v>8</v>
      </c>
      <c r="F6" s="444">
        <v>1948.33</v>
      </c>
      <c r="G6" s="445">
        <v>3019.2</v>
      </c>
    </row>
    <row r="7" spans="2:8" x14ac:dyDescent="0.25">
      <c r="B7" s="437">
        <v>3</v>
      </c>
      <c r="C7" s="443" t="s">
        <v>214</v>
      </c>
      <c r="D7" s="437" t="s">
        <v>536</v>
      </c>
      <c r="E7" s="437">
        <v>4</v>
      </c>
      <c r="F7" s="444">
        <v>1694.4</v>
      </c>
      <c r="G7" s="445">
        <v>2460.27</v>
      </c>
    </row>
    <row r="8" spans="2:8" x14ac:dyDescent="0.25">
      <c r="B8" s="437">
        <v>4</v>
      </c>
      <c r="C8" s="443" t="s">
        <v>220</v>
      </c>
      <c r="D8" s="437" t="s">
        <v>536</v>
      </c>
      <c r="E8" s="436">
        <v>19</v>
      </c>
      <c r="F8" s="444">
        <v>3441.36</v>
      </c>
      <c r="G8" s="445">
        <v>5271.05</v>
      </c>
    </row>
    <row r="9" spans="2:8" x14ac:dyDescent="0.25">
      <c r="B9" s="437">
        <v>5</v>
      </c>
      <c r="C9" s="443" t="s">
        <v>221</v>
      </c>
      <c r="D9" s="436" t="s">
        <v>571</v>
      </c>
      <c r="E9" s="436">
        <v>7</v>
      </c>
      <c r="F9" s="444">
        <v>3441.36</v>
      </c>
      <c r="G9" s="445">
        <v>5377.4</v>
      </c>
    </row>
    <row r="10" spans="2:8" x14ac:dyDescent="0.25">
      <c r="B10" s="437">
        <v>6</v>
      </c>
      <c r="C10" s="443" t="s">
        <v>849</v>
      </c>
      <c r="D10" s="437" t="s">
        <v>536</v>
      </c>
      <c r="E10" s="436">
        <v>4</v>
      </c>
      <c r="F10" s="444">
        <v>3158.96</v>
      </c>
      <c r="G10" s="445">
        <v>5271.05</v>
      </c>
    </row>
    <row r="11" spans="2:8" x14ac:dyDescent="0.25">
      <c r="B11" s="437">
        <v>7</v>
      </c>
      <c r="C11" s="443" t="s">
        <v>469</v>
      </c>
      <c r="D11" s="437" t="s">
        <v>536</v>
      </c>
      <c r="E11" s="437">
        <v>1</v>
      </c>
      <c r="F11" s="444">
        <v>3441.36</v>
      </c>
      <c r="G11" s="445">
        <v>9227.02</v>
      </c>
    </row>
    <row r="12" spans="2:8" x14ac:dyDescent="0.25">
      <c r="B12" s="437">
        <v>8</v>
      </c>
      <c r="C12" s="443" t="s">
        <v>224</v>
      </c>
      <c r="D12" s="437" t="s">
        <v>536</v>
      </c>
      <c r="E12" s="446">
        <v>3</v>
      </c>
      <c r="F12" s="444">
        <v>1694.4</v>
      </c>
      <c r="G12" s="445">
        <v>2689.01</v>
      </c>
      <c r="H12" s="83"/>
    </row>
    <row r="13" spans="2:8" x14ac:dyDescent="0.25">
      <c r="B13" s="437">
        <v>9</v>
      </c>
      <c r="C13" s="443" t="s">
        <v>225</v>
      </c>
      <c r="D13" s="437" t="s">
        <v>544</v>
      </c>
      <c r="E13" s="436">
        <v>3</v>
      </c>
      <c r="F13" s="444">
        <v>1861.88</v>
      </c>
      <c r="G13" s="445">
        <v>5311.38</v>
      </c>
    </row>
    <row r="14" spans="2:8" x14ac:dyDescent="0.25">
      <c r="B14" s="437">
        <v>10</v>
      </c>
      <c r="C14" s="443" t="s">
        <v>235</v>
      </c>
      <c r="D14" s="436" t="s">
        <v>536</v>
      </c>
      <c r="E14" s="436">
        <v>2</v>
      </c>
      <c r="F14" s="444">
        <v>3441.36</v>
      </c>
      <c r="G14" s="445">
        <v>5764.76</v>
      </c>
    </row>
    <row r="15" spans="2:8" x14ac:dyDescent="0.25">
      <c r="B15" s="437">
        <v>11</v>
      </c>
      <c r="C15" s="443" t="s">
        <v>236</v>
      </c>
      <c r="D15" s="437" t="s">
        <v>536</v>
      </c>
      <c r="E15" s="437">
        <v>3</v>
      </c>
      <c r="F15" s="444">
        <v>1412</v>
      </c>
      <c r="G15" s="445">
        <v>2833.42</v>
      </c>
    </row>
    <row r="16" spans="2:8" x14ac:dyDescent="0.25">
      <c r="B16" s="437">
        <v>12</v>
      </c>
      <c r="C16" s="443" t="s">
        <v>642</v>
      </c>
      <c r="D16" s="436" t="s">
        <v>632</v>
      </c>
      <c r="E16" s="436">
        <v>20</v>
      </c>
      <c r="F16" s="444">
        <v>1665.93</v>
      </c>
      <c r="G16" s="445">
        <v>2689</v>
      </c>
    </row>
    <row r="17" spans="2:7" x14ac:dyDescent="0.25">
      <c r="B17" s="447"/>
      <c r="C17" s="448" t="s">
        <v>33</v>
      </c>
      <c r="D17" s="447"/>
      <c r="E17" s="449">
        <f>SUM(E5:E16)</f>
        <v>78</v>
      </c>
      <c r="F17" s="440"/>
      <c r="G17" s="440"/>
    </row>
    <row r="18" spans="2:7" x14ac:dyDescent="0.25">
      <c r="B18" t="s">
        <v>657</v>
      </c>
    </row>
    <row r="22" spans="2:7" ht="15.75" x14ac:dyDescent="0.25">
      <c r="B22" s="88" t="s">
        <v>576</v>
      </c>
      <c r="C22" s="18"/>
    </row>
    <row r="23" spans="2:7" ht="24.75" x14ac:dyDescent="0.25">
      <c r="B23" s="439" t="s">
        <v>357</v>
      </c>
      <c r="C23" s="439" t="s">
        <v>210</v>
      </c>
      <c r="D23" s="439" t="s">
        <v>566</v>
      </c>
      <c r="E23" s="439" t="s">
        <v>211</v>
      </c>
      <c r="F23" s="439" t="s">
        <v>641</v>
      </c>
      <c r="G23" s="435" t="s">
        <v>670</v>
      </c>
    </row>
    <row r="24" spans="2:7" x14ac:dyDescent="0.25">
      <c r="B24" s="437">
        <v>1</v>
      </c>
      <c r="C24" s="443" t="s">
        <v>212</v>
      </c>
      <c r="D24" s="437" t="s">
        <v>517</v>
      </c>
      <c r="E24" s="437">
        <v>1</v>
      </c>
      <c r="F24" s="444">
        <v>3441.36</v>
      </c>
      <c r="G24" s="445">
        <v>5201.5</v>
      </c>
    </row>
    <row r="25" spans="2:7" x14ac:dyDescent="0.25">
      <c r="B25" s="437">
        <v>2</v>
      </c>
      <c r="C25" s="443" t="s">
        <v>213</v>
      </c>
      <c r="D25" s="437" t="s">
        <v>517</v>
      </c>
      <c r="E25" s="437">
        <v>1</v>
      </c>
      <c r="F25" s="444">
        <v>1948.33</v>
      </c>
      <c r="G25" s="445">
        <v>3019.2</v>
      </c>
    </row>
    <row r="26" spans="2:7" x14ac:dyDescent="0.25">
      <c r="B26" s="437">
        <v>3</v>
      </c>
      <c r="C26" s="443" t="s">
        <v>645</v>
      </c>
      <c r="D26" s="437" t="s">
        <v>577</v>
      </c>
      <c r="E26" s="437">
        <v>1</v>
      </c>
      <c r="F26" s="450">
        <v>0</v>
      </c>
      <c r="G26" s="445">
        <v>5377.4</v>
      </c>
    </row>
    <row r="27" spans="2:7" x14ac:dyDescent="0.25">
      <c r="B27" s="437">
        <v>4</v>
      </c>
      <c r="C27" s="443" t="s">
        <v>220</v>
      </c>
      <c r="D27" s="437" t="s">
        <v>517</v>
      </c>
      <c r="E27" s="437">
        <v>1</v>
      </c>
      <c r="F27" s="444">
        <v>3441.36</v>
      </c>
      <c r="G27" s="444">
        <v>5271.05</v>
      </c>
    </row>
    <row r="28" spans="2:7" x14ac:dyDescent="0.25">
      <c r="B28" s="448" t="s">
        <v>33</v>
      </c>
      <c r="C28" s="448"/>
      <c r="D28" s="448"/>
      <c r="E28" s="449">
        <v>4</v>
      </c>
      <c r="F28" s="440"/>
      <c r="G28" s="440"/>
    </row>
    <row r="29" spans="2:7" x14ac:dyDescent="0.25">
      <c r="B29" t="s">
        <v>658</v>
      </c>
    </row>
    <row r="32" spans="2:7" ht="15.75" x14ac:dyDescent="0.25">
      <c r="B32" s="88" t="s">
        <v>575</v>
      </c>
      <c r="C32" s="18"/>
    </row>
    <row r="33" spans="2:7" ht="24.75" x14ac:dyDescent="0.25">
      <c r="B33" s="439" t="s">
        <v>357</v>
      </c>
      <c r="C33" s="439" t="s">
        <v>210</v>
      </c>
      <c r="D33" s="439" t="s">
        <v>566</v>
      </c>
      <c r="E33" s="439" t="s">
        <v>211</v>
      </c>
      <c r="F33" s="439" t="s">
        <v>641</v>
      </c>
      <c r="G33" s="435" t="s">
        <v>662</v>
      </c>
    </row>
    <row r="34" spans="2:7" x14ac:dyDescent="0.25">
      <c r="B34" s="437">
        <v>1</v>
      </c>
      <c r="C34" s="451" t="s">
        <v>212</v>
      </c>
      <c r="D34" s="437" t="s">
        <v>517</v>
      </c>
      <c r="E34" s="446">
        <v>53</v>
      </c>
      <c r="F34" s="444">
        <v>3441.36</v>
      </c>
      <c r="G34" s="444">
        <v>5201.5</v>
      </c>
    </row>
    <row r="35" spans="2:7" x14ac:dyDescent="0.25">
      <c r="B35" s="437">
        <v>2</v>
      </c>
      <c r="C35" s="451" t="s">
        <v>213</v>
      </c>
      <c r="D35" s="437" t="s">
        <v>517</v>
      </c>
      <c r="E35" s="446">
        <v>53</v>
      </c>
      <c r="F35" s="444">
        <v>1948.33</v>
      </c>
      <c r="G35" s="445">
        <v>3019.2</v>
      </c>
    </row>
    <row r="36" spans="2:7" x14ac:dyDescent="0.25">
      <c r="B36" s="437">
        <v>3</v>
      </c>
      <c r="C36" s="451" t="s">
        <v>839</v>
      </c>
      <c r="D36" s="437" t="s">
        <v>517</v>
      </c>
      <c r="E36" s="446">
        <v>52</v>
      </c>
      <c r="F36" s="444">
        <v>1694.4</v>
      </c>
      <c r="G36" s="444">
        <v>2689.01</v>
      </c>
    </row>
    <row r="37" spans="2:7" x14ac:dyDescent="0.25">
      <c r="B37" s="437">
        <v>4</v>
      </c>
      <c r="C37" s="451" t="s">
        <v>578</v>
      </c>
      <c r="D37" s="437" t="s">
        <v>517</v>
      </c>
      <c r="E37" s="446">
        <v>52</v>
      </c>
      <c r="F37" s="444">
        <v>1694.4</v>
      </c>
      <c r="G37" s="444">
        <v>2460.27</v>
      </c>
    </row>
    <row r="38" spans="2:7" x14ac:dyDescent="0.25">
      <c r="B38" s="437">
        <v>5</v>
      </c>
      <c r="C38" s="451" t="s">
        <v>215</v>
      </c>
      <c r="D38" s="437" t="s">
        <v>517</v>
      </c>
      <c r="E38" s="446">
        <v>36</v>
      </c>
      <c r="F38" s="444">
        <v>1694.4</v>
      </c>
      <c r="G38" s="444">
        <v>2689</v>
      </c>
    </row>
    <row r="39" spans="2:7" x14ac:dyDescent="0.25">
      <c r="B39" s="437">
        <v>6</v>
      </c>
      <c r="C39" s="451" t="s">
        <v>664</v>
      </c>
      <c r="D39" s="437" t="s">
        <v>517</v>
      </c>
      <c r="E39" s="446">
        <v>2</v>
      </c>
      <c r="F39" s="444">
        <v>1948.33</v>
      </c>
      <c r="G39" s="444">
        <v>3426.43</v>
      </c>
    </row>
    <row r="40" spans="2:7" x14ac:dyDescent="0.25">
      <c r="B40" s="437">
        <v>7</v>
      </c>
      <c r="C40" s="451" t="s">
        <v>221</v>
      </c>
      <c r="D40" s="437" t="s">
        <v>577</v>
      </c>
      <c r="E40" s="446">
        <v>5</v>
      </c>
      <c r="F40" s="444">
        <v>3441.36</v>
      </c>
      <c r="G40" s="444">
        <v>5377.4</v>
      </c>
    </row>
    <row r="41" spans="2:7" x14ac:dyDescent="0.25">
      <c r="B41" s="437">
        <v>8</v>
      </c>
      <c r="C41" s="451" t="s">
        <v>220</v>
      </c>
      <c r="D41" s="437" t="s">
        <v>517</v>
      </c>
      <c r="E41" s="446">
        <v>5</v>
      </c>
      <c r="F41" s="444">
        <v>3441.36</v>
      </c>
      <c r="G41" s="444">
        <v>5271.05</v>
      </c>
    </row>
    <row r="42" spans="2:7" x14ac:dyDescent="0.25">
      <c r="B42" s="437">
        <v>9</v>
      </c>
      <c r="C42" s="451" t="s">
        <v>218</v>
      </c>
      <c r="D42" s="437" t="s">
        <v>517</v>
      </c>
      <c r="E42" s="446">
        <v>5</v>
      </c>
      <c r="F42" s="444">
        <v>3441.36</v>
      </c>
      <c r="G42" s="444">
        <v>5904.08</v>
      </c>
    </row>
    <row r="43" spans="2:7" x14ac:dyDescent="0.25">
      <c r="B43" s="437">
        <v>10</v>
      </c>
      <c r="C43" s="451" t="s">
        <v>581</v>
      </c>
      <c r="D43" s="437" t="s">
        <v>577</v>
      </c>
      <c r="E43" s="446">
        <v>5</v>
      </c>
      <c r="F43" s="444">
        <v>3441.36</v>
      </c>
      <c r="G43" s="444">
        <v>5221.46</v>
      </c>
    </row>
    <row r="44" spans="2:7" x14ac:dyDescent="0.25">
      <c r="B44" s="437">
        <v>11</v>
      </c>
      <c r="C44" s="451" t="s">
        <v>646</v>
      </c>
      <c r="D44" s="437" t="s">
        <v>577</v>
      </c>
      <c r="E44" s="446">
        <v>5</v>
      </c>
      <c r="F44" s="444">
        <v>0</v>
      </c>
      <c r="G44" s="444">
        <v>5764.76</v>
      </c>
    </row>
    <row r="45" spans="2:7" x14ac:dyDescent="0.25">
      <c r="B45" s="437">
        <v>12</v>
      </c>
      <c r="C45" s="451" t="s">
        <v>647</v>
      </c>
      <c r="D45" s="437" t="s">
        <v>577</v>
      </c>
      <c r="E45" s="446">
        <v>5</v>
      </c>
      <c r="F45" s="444">
        <v>0</v>
      </c>
      <c r="G45" s="444">
        <v>6440.55</v>
      </c>
    </row>
    <row r="46" spans="2:7" x14ac:dyDescent="0.25">
      <c r="B46" s="437">
        <v>13</v>
      </c>
      <c r="C46" s="451" t="s">
        <v>582</v>
      </c>
      <c r="D46" s="437" t="s">
        <v>584</v>
      </c>
      <c r="E46" s="446">
        <v>5</v>
      </c>
      <c r="F46" s="444">
        <v>1861.88</v>
      </c>
      <c r="G46" s="444">
        <v>9227.02</v>
      </c>
    </row>
    <row r="47" spans="2:7" x14ac:dyDescent="0.25">
      <c r="B47" s="437">
        <v>14</v>
      </c>
      <c r="C47" s="451" t="s">
        <v>649</v>
      </c>
      <c r="D47" s="437" t="s">
        <v>584</v>
      </c>
      <c r="E47" s="446">
        <v>5</v>
      </c>
      <c r="F47" s="444">
        <v>0</v>
      </c>
      <c r="G47" s="444">
        <v>5567.43</v>
      </c>
    </row>
    <row r="48" spans="2:7" x14ac:dyDescent="0.25">
      <c r="B48" s="437">
        <v>15</v>
      </c>
      <c r="C48" s="443" t="s">
        <v>651</v>
      </c>
      <c r="D48" s="437" t="s">
        <v>517</v>
      </c>
      <c r="E48" s="446">
        <v>4</v>
      </c>
      <c r="F48" s="444">
        <v>3158.96</v>
      </c>
      <c r="G48" s="444">
        <v>5201.5</v>
      </c>
    </row>
    <row r="49" spans="2:7" ht="24.75" x14ac:dyDescent="0.25">
      <c r="B49" s="437">
        <v>16</v>
      </c>
      <c r="C49" s="441" t="s">
        <v>652</v>
      </c>
      <c r="D49" s="437" t="s">
        <v>517</v>
      </c>
      <c r="E49" s="446">
        <v>1</v>
      </c>
      <c r="F49" s="444">
        <v>3158.96</v>
      </c>
      <c r="G49" s="444">
        <v>5201.5</v>
      </c>
    </row>
    <row r="50" spans="2:7" x14ac:dyDescent="0.25">
      <c r="B50" s="437">
        <v>17</v>
      </c>
      <c r="C50" s="440" t="s">
        <v>653</v>
      </c>
      <c r="D50" s="437" t="s">
        <v>517</v>
      </c>
      <c r="E50" s="446">
        <v>5</v>
      </c>
      <c r="F50" s="444">
        <v>3958.96</v>
      </c>
      <c r="G50" s="452">
        <v>5201.5</v>
      </c>
    </row>
    <row r="51" spans="2:7" x14ac:dyDescent="0.25">
      <c r="B51" s="437">
        <v>18</v>
      </c>
      <c r="C51" s="440" t="s">
        <v>383</v>
      </c>
      <c r="D51" s="437" t="s">
        <v>517</v>
      </c>
      <c r="E51" s="446">
        <v>1</v>
      </c>
      <c r="F51" s="444">
        <v>5000</v>
      </c>
      <c r="G51" s="444">
        <v>10672.03</v>
      </c>
    </row>
    <row r="52" spans="2:7" x14ac:dyDescent="0.25">
      <c r="B52" s="437">
        <v>19</v>
      </c>
      <c r="C52" s="440" t="s">
        <v>656</v>
      </c>
      <c r="D52" s="437" t="s">
        <v>584</v>
      </c>
      <c r="E52" s="446">
        <v>0</v>
      </c>
      <c r="F52" s="444">
        <v>0</v>
      </c>
      <c r="G52" s="444">
        <v>14708.33</v>
      </c>
    </row>
    <row r="53" spans="2:7" x14ac:dyDescent="0.25">
      <c r="B53" s="437">
        <v>20</v>
      </c>
      <c r="C53" s="440" t="s">
        <v>851</v>
      </c>
      <c r="D53" s="437" t="s">
        <v>517</v>
      </c>
      <c r="E53" s="446">
        <v>1</v>
      </c>
      <c r="F53" s="444">
        <v>3158.96</v>
      </c>
      <c r="G53" s="445">
        <v>7495.87</v>
      </c>
    </row>
    <row r="54" spans="2:7" x14ac:dyDescent="0.25">
      <c r="B54" s="437">
        <v>21</v>
      </c>
      <c r="C54" s="440" t="s">
        <v>665</v>
      </c>
      <c r="D54" s="437" t="s">
        <v>517</v>
      </c>
      <c r="E54" s="446">
        <v>1</v>
      </c>
      <c r="F54" s="444">
        <v>2000</v>
      </c>
      <c r="G54" s="445">
        <v>2930.09</v>
      </c>
    </row>
    <row r="55" spans="2:7" x14ac:dyDescent="0.25">
      <c r="B55" s="437">
        <v>22</v>
      </c>
      <c r="C55" s="440" t="s">
        <v>546</v>
      </c>
      <c r="D55" s="437" t="s">
        <v>517</v>
      </c>
      <c r="E55" s="446">
        <v>3</v>
      </c>
      <c r="F55" s="444">
        <v>1694.4</v>
      </c>
      <c r="G55" s="452">
        <v>3301.06</v>
      </c>
    </row>
    <row r="56" spans="2:7" x14ac:dyDescent="0.25">
      <c r="B56" s="225" t="s">
        <v>85</v>
      </c>
      <c r="C56" s="225"/>
      <c r="D56" s="225"/>
      <c r="E56" s="229">
        <f>SUM(E34:E55)</f>
        <v>304</v>
      </c>
      <c r="F56" s="26"/>
      <c r="G56" s="26"/>
    </row>
    <row r="57" spans="2:7" x14ac:dyDescent="0.25">
      <c r="B57" t="s">
        <v>648</v>
      </c>
    </row>
    <row r="58" spans="2:7" x14ac:dyDescent="0.25">
      <c r="B58" t="s">
        <v>650</v>
      </c>
    </row>
    <row r="59" spans="2:7" x14ac:dyDescent="0.25">
      <c r="B59" t="s">
        <v>654</v>
      </c>
    </row>
    <row r="60" spans="2:7" x14ac:dyDescent="0.25">
      <c r="B60" t="s">
        <v>655</v>
      </c>
    </row>
    <row r="64" spans="2:7" ht="18.75" x14ac:dyDescent="0.3">
      <c r="B64" s="55" t="s">
        <v>643</v>
      </c>
      <c r="C64" s="55"/>
    </row>
    <row r="66" spans="2:9" ht="48.75" x14ac:dyDescent="0.25">
      <c r="B66" s="453" t="s">
        <v>163</v>
      </c>
      <c r="C66" s="439" t="s">
        <v>210</v>
      </c>
      <c r="D66" s="435" t="s">
        <v>516</v>
      </c>
      <c r="E66" s="439" t="s">
        <v>518</v>
      </c>
      <c r="F66" s="435" t="s">
        <v>523</v>
      </c>
      <c r="G66" s="438" t="s">
        <v>638</v>
      </c>
      <c r="H66" s="435" t="s">
        <v>659</v>
      </c>
      <c r="I66" s="439" t="s">
        <v>670</v>
      </c>
    </row>
    <row r="67" spans="2:9" x14ac:dyDescent="0.25">
      <c r="B67" s="437">
        <v>1</v>
      </c>
      <c r="C67" s="454" t="s">
        <v>514</v>
      </c>
      <c r="D67" s="437" t="s">
        <v>517</v>
      </c>
      <c r="E67" s="437" t="s">
        <v>852</v>
      </c>
      <c r="F67" s="437" t="s">
        <v>525</v>
      </c>
      <c r="G67" s="455" t="s">
        <v>526</v>
      </c>
      <c r="H67" s="444">
        <v>63.49</v>
      </c>
      <c r="I67" s="444">
        <v>14708.33</v>
      </c>
    </row>
    <row r="68" spans="2:9" x14ac:dyDescent="0.25">
      <c r="B68" s="437">
        <v>2</v>
      </c>
      <c r="C68" s="454" t="s">
        <v>515</v>
      </c>
      <c r="D68" s="437" t="s">
        <v>517</v>
      </c>
      <c r="E68" s="437" t="s">
        <v>853</v>
      </c>
      <c r="F68" s="437" t="s">
        <v>630</v>
      </c>
      <c r="G68" s="455" t="s">
        <v>631</v>
      </c>
      <c r="H68" s="444">
        <v>30.83</v>
      </c>
      <c r="I68" s="444">
        <v>10672.03</v>
      </c>
    </row>
    <row r="69" spans="2:9" x14ac:dyDescent="0.25">
      <c r="B69" s="437">
        <v>3</v>
      </c>
      <c r="C69" s="440" t="s">
        <v>504</v>
      </c>
      <c r="D69" s="437" t="s">
        <v>517</v>
      </c>
      <c r="E69" s="437" t="s">
        <v>633</v>
      </c>
      <c r="F69" s="437" t="s">
        <v>635</v>
      </c>
      <c r="G69" s="455" t="s">
        <v>637</v>
      </c>
      <c r="H69" s="444">
        <v>63.49</v>
      </c>
      <c r="I69" s="444">
        <v>9989.19</v>
      </c>
    </row>
    <row r="70" spans="2:9" x14ac:dyDescent="0.25">
      <c r="B70" s="437">
        <v>4</v>
      </c>
      <c r="C70" s="440" t="s">
        <v>505</v>
      </c>
      <c r="D70" s="437" t="s">
        <v>517</v>
      </c>
      <c r="E70" s="437" t="s">
        <v>634</v>
      </c>
      <c r="F70" s="437" t="s">
        <v>636</v>
      </c>
      <c r="G70" s="455" t="s">
        <v>637</v>
      </c>
      <c r="H70" s="444">
        <v>63.49</v>
      </c>
      <c r="I70" s="444">
        <v>16131.82</v>
      </c>
    </row>
    <row r="71" spans="2:9" x14ac:dyDescent="0.25">
      <c r="B71" s="456"/>
      <c r="C71" s="456"/>
      <c r="D71" s="456"/>
      <c r="E71" s="456"/>
      <c r="F71" s="456"/>
      <c r="G71" s="456"/>
      <c r="H71" s="456"/>
      <c r="I71" s="456"/>
    </row>
    <row r="72" spans="2:9" x14ac:dyDescent="0.25">
      <c r="B72" s="456"/>
      <c r="C72" s="456"/>
      <c r="D72" s="456"/>
      <c r="E72" s="456"/>
      <c r="F72" s="456"/>
      <c r="G72" s="456"/>
      <c r="H72" s="456"/>
      <c r="I72" s="456"/>
    </row>
    <row r="73" spans="2:9" x14ac:dyDescent="0.25">
      <c r="B73" s="456"/>
      <c r="C73" s="456"/>
      <c r="D73" s="456"/>
      <c r="E73" s="456"/>
      <c r="F73" s="456"/>
      <c r="G73" s="456"/>
      <c r="H73" s="456"/>
      <c r="I73" s="456"/>
    </row>
    <row r="74" spans="2:9" ht="48.75" x14ac:dyDescent="0.25">
      <c r="B74" s="439" t="s">
        <v>357</v>
      </c>
      <c r="C74" s="439" t="s">
        <v>210</v>
      </c>
      <c r="D74" s="435" t="s">
        <v>516</v>
      </c>
      <c r="E74" s="439" t="s">
        <v>518</v>
      </c>
      <c r="F74" s="435" t="s">
        <v>523</v>
      </c>
      <c r="G74" s="438" t="s">
        <v>638</v>
      </c>
      <c r="H74" s="435" t="s">
        <v>659</v>
      </c>
      <c r="I74" s="439" t="s">
        <v>670</v>
      </c>
    </row>
    <row r="75" spans="2:9" x14ac:dyDescent="0.25">
      <c r="B75" s="440">
        <v>1</v>
      </c>
      <c r="C75" s="454" t="s">
        <v>437</v>
      </c>
      <c r="D75" s="437" t="s">
        <v>517</v>
      </c>
      <c r="E75" s="437" t="s">
        <v>564</v>
      </c>
      <c r="F75" s="437" t="s">
        <v>555</v>
      </c>
      <c r="G75" s="449" t="s">
        <v>563</v>
      </c>
      <c r="H75" s="444">
        <v>63.49</v>
      </c>
      <c r="I75" s="444">
        <v>12226.1</v>
      </c>
    </row>
    <row r="76" spans="2:9" ht="24.75" x14ac:dyDescent="0.25">
      <c r="B76" s="440">
        <v>2</v>
      </c>
      <c r="C76" s="457" t="s">
        <v>663</v>
      </c>
      <c r="D76" s="437" t="s">
        <v>565</v>
      </c>
      <c r="E76" s="437" t="s">
        <v>522</v>
      </c>
      <c r="F76" s="437" t="s">
        <v>536</v>
      </c>
      <c r="G76" s="449" t="s">
        <v>195</v>
      </c>
      <c r="H76" s="444">
        <v>49.04</v>
      </c>
      <c r="I76" s="444">
        <v>5271.05</v>
      </c>
    </row>
    <row r="77" spans="2:9" x14ac:dyDescent="0.25">
      <c r="B77" s="440">
        <v>3</v>
      </c>
      <c r="C77" s="454" t="s">
        <v>495</v>
      </c>
      <c r="D77" s="437" t="s">
        <v>517</v>
      </c>
      <c r="E77" s="437" t="s">
        <v>850</v>
      </c>
      <c r="F77" s="437" t="s">
        <v>517</v>
      </c>
      <c r="G77" s="449" t="s">
        <v>180</v>
      </c>
      <c r="H77" s="444">
        <v>63.49</v>
      </c>
      <c r="I77" s="444">
        <v>11314.1</v>
      </c>
    </row>
    <row r="82" spans="2:6" x14ac:dyDescent="0.25">
      <c r="B82" s="241" t="s">
        <v>741</v>
      </c>
      <c r="C82" s="241"/>
      <c r="D82" s="241"/>
      <c r="E82" s="241"/>
      <c r="F82" s="241"/>
    </row>
    <row r="83" spans="2:6" x14ac:dyDescent="0.25">
      <c r="C83" s="446" t="s">
        <v>210</v>
      </c>
      <c r="D83" s="446" t="s">
        <v>671</v>
      </c>
      <c r="E83" s="458"/>
    </row>
    <row r="84" spans="2:6" x14ac:dyDescent="0.25">
      <c r="C84" s="440" t="s">
        <v>212</v>
      </c>
      <c r="D84" s="444">
        <v>4318.18</v>
      </c>
      <c r="E84" s="444"/>
    </row>
    <row r="85" spans="2:6" x14ac:dyDescent="0.25">
      <c r="C85" s="440" t="s">
        <v>213</v>
      </c>
      <c r="D85" s="444">
        <v>3022.72</v>
      </c>
      <c r="E85" s="444"/>
    </row>
  </sheetData>
  <pageMargins left="0.51181102362204722" right="0.51181102362204722" top="0.78740157480314965" bottom="0.78740157480314965"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G7"/>
  <sheetViews>
    <sheetView workbookViewId="0">
      <selection activeCell="C19" sqref="C19"/>
    </sheetView>
  </sheetViews>
  <sheetFormatPr defaultRowHeight="15" x14ac:dyDescent="0.25"/>
  <cols>
    <col min="1" max="1" width="5.42578125" customWidth="1"/>
    <col min="2" max="2" width="6.42578125" customWidth="1"/>
    <col min="3" max="3" width="49.5703125" customWidth="1"/>
    <col min="4" max="4" width="15.140625" customWidth="1"/>
    <col min="5" max="5" width="14.7109375" customWidth="1"/>
    <col min="6" max="6" width="16.5703125" customWidth="1"/>
    <col min="7" max="7" width="15.7109375" customWidth="1"/>
  </cols>
  <sheetData>
    <row r="1" spans="2:7" ht="18.75" x14ac:dyDescent="0.3">
      <c r="C1" s="95" t="s">
        <v>843</v>
      </c>
    </row>
    <row r="3" spans="2:7" x14ac:dyDescent="0.25">
      <c r="B3" s="29" t="s">
        <v>41</v>
      </c>
      <c r="C3" s="29" t="s">
        <v>844</v>
      </c>
      <c r="D3" s="29" t="s">
        <v>502</v>
      </c>
      <c r="E3" s="29" t="s">
        <v>203</v>
      </c>
      <c r="F3" s="29" t="s">
        <v>848</v>
      </c>
      <c r="G3" s="29" t="s">
        <v>845</v>
      </c>
    </row>
    <row r="4" spans="2:7" x14ac:dyDescent="0.25">
      <c r="B4" s="26">
        <v>1</v>
      </c>
      <c r="C4" s="26" t="s">
        <v>846</v>
      </c>
      <c r="D4" s="25">
        <v>2</v>
      </c>
      <c r="E4" s="399">
        <v>4200</v>
      </c>
      <c r="F4" s="399">
        <f>SUM(D4*E4)</f>
        <v>8400</v>
      </c>
      <c r="G4" s="59">
        <f>SUM(F4*12)</f>
        <v>100800</v>
      </c>
    </row>
    <row r="5" spans="2:7" x14ac:dyDescent="0.25">
      <c r="B5" s="26">
        <v>2</v>
      </c>
      <c r="C5" s="26" t="s">
        <v>847</v>
      </c>
      <c r="D5" s="25">
        <v>1</v>
      </c>
      <c r="E5" s="399">
        <v>7200</v>
      </c>
      <c r="F5" s="399">
        <f>SUM(D5*E5)</f>
        <v>7200</v>
      </c>
      <c r="G5" s="59">
        <f>SUM(F5*12)</f>
        <v>86400</v>
      </c>
    </row>
    <row r="6" spans="2:7" x14ac:dyDescent="0.25">
      <c r="B6" s="26"/>
      <c r="C6" s="26"/>
      <c r="D6" s="26"/>
      <c r="E6" s="26"/>
      <c r="F6" s="26"/>
      <c r="G6" s="248">
        <f>SUM(G4:G5)</f>
        <v>187200</v>
      </c>
    </row>
    <row r="7" spans="2:7" x14ac:dyDescent="0.25">
      <c r="B7" s="26"/>
      <c r="C7" s="26"/>
      <c r="D7" s="26"/>
      <c r="E7" s="26"/>
      <c r="F7" s="59">
        <f>G6/12</f>
        <v>15600</v>
      </c>
      <c r="G7" s="26"/>
    </row>
  </sheetData>
  <pageMargins left="0.51181102362204722" right="0.51181102362204722" top="0.78740157480314965" bottom="0.78740157480314965"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36"/>
  <sheetViews>
    <sheetView workbookViewId="0">
      <selection activeCell="I8" sqref="I8"/>
    </sheetView>
  </sheetViews>
  <sheetFormatPr defaultRowHeight="15" x14ac:dyDescent="0.25"/>
  <cols>
    <col min="2" max="2" width="33.28515625" bestFit="1" customWidth="1"/>
    <col min="3" max="3" width="10.7109375" bestFit="1" customWidth="1"/>
    <col min="4" max="4" width="12.28515625" bestFit="1" customWidth="1"/>
    <col min="5" max="5" width="13.42578125" customWidth="1"/>
  </cols>
  <sheetData>
    <row r="1" spans="1:11" x14ac:dyDescent="0.25">
      <c r="A1" s="507" t="s">
        <v>774</v>
      </c>
      <c r="B1" s="507"/>
      <c r="C1" s="507"/>
      <c r="E1" s="288"/>
    </row>
    <row r="2" spans="1:11" x14ac:dyDescent="0.25">
      <c r="A2" s="287" t="s">
        <v>771</v>
      </c>
      <c r="B2" s="286" t="s">
        <v>3</v>
      </c>
      <c r="C2" s="286" t="s">
        <v>759</v>
      </c>
      <c r="D2" s="286" t="s">
        <v>772</v>
      </c>
      <c r="E2" s="286" t="s">
        <v>773</v>
      </c>
      <c r="I2" s="132"/>
      <c r="J2" s="406" t="s">
        <v>858</v>
      </c>
      <c r="K2" s="132"/>
    </row>
    <row r="3" spans="1:11" x14ac:dyDescent="0.25">
      <c r="A3" s="26">
        <v>1</v>
      </c>
      <c r="B3" s="308" t="s">
        <v>14</v>
      </c>
      <c r="C3" s="400">
        <v>58</v>
      </c>
      <c r="D3" s="25" t="s">
        <v>761</v>
      </c>
      <c r="E3" s="232">
        <v>5201.5</v>
      </c>
    </row>
    <row r="4" spans="1:11" x14ac:dyDescent="0.25">
      <c r="A4" s="26">
        <v>2</v>
      </c>
      <c r="B4" s="308" t="s">
        <v>748</v>
      </c>
      <c r="C4" s="400">
        <v>62</v>
      </c>
      <c r="D4" s="25" t="s">
        <v>761</v>
      </c>
      <c r="E4" s="232">
        <v>3019.2</v>
      </c>
      <c r="J4" t="s">
        <v>867</v>
      </c>
    </row>
    <row r="5" spans="1:11" x14ac:dyDescent="0.25">
      <c r="A5" s="26">
        <v>3</v>
      </c>
      <c r="B5" s="308" t="s">
        <v>15</v>
      </c>
      <c r="C5" s="400">
        <v>56</v>
      </c>
      <c r="D5" s="25" t="s">
        <v>761</v>
      </c>
      <c r="E5" s="232">
        <v>2460.27</v>
      </c>
    </row>
    <row r="6" spans="1:11" x14ac:dyDescent="0.25">
      <c r="A6" s="26">
        <v>4</v>
      </c>
      <c r="B6" s="308" t="s">
        <v>16</v>
      </c>
      <c r="C6" s="400">
        <v>25</v>
      </c>
      <c r="D6" s="25" t="s">
        <v>762</v>
      </c>
      <c r="E6" s="232">
        <v>5271.05</v>
      </c>
    </row>
    <row r="7" spans="1:11" x14ac:dyDescent="0.25">
      <c r="A7" s="26">
        <v>5</v>
      </c>
      <c r="B7" s="308" t="s">
        <v>17</v>
      </c>
      <c r="C7" s="400">
        <v>13</v>
      </c>
      <c r="D7" s="25" t="s">
        <v>763</v>
      </c>
      <c r="E7" s="232">
        <v>5377.4</v>
      </c>
    </row>
    <row r="8" spans="1:11" x14ac:dyDescent="0.25">
      <c r="A8" s="26">
        <v>6</v>
      </c>
      <c r="B8" s="308" t="s">
        <v>836</v>
      </c>
      <c r="C8" s="400">
        <v>4</v>
      </c>
      <c r="D8" s="25" t="s">
        <v>764</v>
      </c>
      <c r="E8" s="59">
        <v>5271.05</v>
      </c>
    </row>
    <row r="9" spans="1:11" x14ac:dyDescent="0.25">
      <c r="A9" s="26">
        <v>8</v>
      </c>
      <c r="B9" s="308" t="s">
        <v>18</v>
      </c>
      <c r="C9" s="400">
        <v>1</v>
      </c>
      <c r="D9" s="25" t="s">
        <v>761</v>
      </c>
      <c r="E9" s="232">
        <v>9227.02</v>
      </c>
    </row>
    <row r="10" spans="1:11" x14ac:dyDescent="0.25">
      <c r="A10" s="26">
        <v>9</v>
      </c>
      <c r="B10" s="308" t="s">
        <v>19</v>
      </c>
      <c r="C10" s="400">
        <v>3</v>
      </c>
      <c r="D10" s="25" t="s">
        <v>761</v>
      </c>
      <c r="E10" s="232">
        <v>2689.01</v>
      </c>
    </row>
    <row r="11" spans="1:11" x14ac:dyDescent="0.25">
      <c r="A11" s="26">
        <v>10</v>
      </c>
      <c r="B11" s="308" t="s">
        <v>834</v>
      </c>
      <c r="C11" s="400">
        <v>3</v>
      </c>
      <c r="D11" s="25" t="s">
        <v>761</v>
      </c>
      <c r="E11" s="232">
        <v>5311.38</v>
      </c>
    </row>
    <row r="12" spans="1:11" x14ac:dyDescent="0.25">
      <c r="A12" s="26">
        <v>11</v>
      </c>
      <c r="B12" s="308" t="s">
        <v>749</v>
      </c>
      <c r="C12" s="400">
        <v>7</v>
      </c>
      <c r="D12" s="25" t="s">
        <v>763</v>
      </c>
      <c r="E12" s="232">
        <v>5764.76</v>
      </c>
    </row>
    <row r="13" spans="1:11" x14ac:dyDescent="0.25">
      <c r="A13" s="26">
        <v>12</v>
      </c>
      <c r="B13" s="308" t="s">
        <v>20</v>
      </c>
      <c r="C13" s="400">
        <v>3</v>
      </c>
      <c r="D13" s="25" t="s">
        <v>765</v>
      </c>
      <c r="E13" s="232">
        <v>2833.42</v>
      </c>
    </row>
    <row r="14" spans="1:11" x14ac:dyDescent="0.25">
      <c r="A14" s="26">
        <v>13</v>
      </c>
      <c r="B14" s="308" t="s">
        <v>750</v>
      </c>
      <c r="C14" s="400">
        <v>20</v>
      </c>
      <c r="D14" s="25" t="s">
        <v>766</v>
      </c>
      <c r="E14" s="232">
        <v>2689</v>
      </c>
    </row>
    <row r="15" spans="1:11" x14ac:dyDescent="0.25">
      <c r="A15" s="26">
        <v>14</v>
      </c>
      <c r="B15" s="308" t="s">
        <v>21</v>
      </c>
      <c r="C15" s="400">
        <v>3</v>
      </c>
      <c r="D15" s="25" t="s">
        <v>764</v>
      </c>
      <c r="E15" s="239">
        <v>3301.06</v>
      </c>
    </row>
    <row r="16" spans="1:11" x14ac:dyDescent="0.25">
      <c r="A16" s="26">
        <v>15</v>
      </c>
      <c r="B16" s="308" t="s">
        <v>751</v>
      </c>
      <c r="C16" s="400">
        <v>36</v>
      </c>
      <c r="D16" s="25" t="s">
        <v>764</v>
      </c>
      <c r="E16" s="232">
        <v>2689</v>
      </c>
    </row>
    <row r="17" spans="1:5" x14ac:dyDescent="0.25">
      <c r="A17" s="26">
        <v>16</v>
      </c>
      <c r="B17" s="308" t="s">
        <v>22</v>
      </c>
      <c r="C17" s="400">
        <v>2</v>
      </c>
      <c r="D17" s="25" t="s">
        <v>764</v>
      </c>
      <c r="E17" s="232">
        <v>3426.43</v>
      </c>
    </row>
    <row r="18" spans="1:5" x14ac:dyDescent="0.25">
      <c r="A18" s="26">
        <v>17</v>
      </c>
      <c r="B18" s="308" t="s">
        <v>23</v>
      </c>
      <c r="C18" s="400">
        <v>5</v>
      </c>
      <c r="D18" s="25" t="s">
        <v>763</v>
      </c>
      <c r="E18" s="232">
        <v>5221.46</v>
      </c>
    </row>
    <row r="19" spans="1:5" x14ac:dyDescent="0.25">
      <c r="A19" s="26">
        <v>18</v>
      </c>
      <c r="B19" s="308" t="s">
        <v>24</v>
      </c>
      <c r="C19" s="400">
        <v>5</v>
      </c>
      <c r="D19" s="25" t="s">
        <v>764</v>
      </c>
      <c r="E19" s="232">
        <v>5904.08</v>
      </c>
    </row>
    <row r="20" spans="1:5" x14ac:dyDescent="0.25">
      <c r="A20" s="26">
        <v>19</v>
      </c>
      <c r="B20" s="308" t="s">
        <v>837</v>
      </c>
      <c r="C20" s="400">
        <v>52</v>
      </c>
      <c r="D20" s="25" t="s">
        <v>764</v>
      </c>
      <c r="E20" s="232">
        <v>2689.01</v>
      </c>
    </row>
    <row r="21" spans="1:5" x14ac:dyDescent="0.25">
      <c r="A21" s="26">
        <v>20</v>
      </c>
      <c r="B21" s="326" t="s">
        <v>752</v>
      </c>
      <c r="C21" s="358">
        <v>5</v>
      </c>
      <c r="D21" s="25" t="s">
        <v>763</v>
      </c>
      <c r="E21" s="232">
        <v>6440.55</v>
      </c>
    </row>
    <row r="22" spans="1:5" x14ac:dyDescent="0.25">
      <c r="A22" s="26">
        <v>21</v>
      </c>
      <c r="B22" s="326" t="s">
        <v>18</v>
      </c>
      <c r="C22" s="358">
        <v>5</v>
      </c>
      <c r="D22" s="87" t="s">
        <v>767</v>
      </c>
      <c r="E22" s="232">
        <v>9227.02</v>
      </c>
    </row>
    <row r="23" spans="1:5" x14ac:dyDescent="0.25">
      <c r="A23" s="26">
        <v>22</v>
      </c>
      <c r="B23" s="328" t="s">
        <v>792</v>
      </c>
      <c r="C23" s="358">
        <v>4</v>
      </c>
      <c r="D23" s="25" t="s">
        <v>764</v>
      </c>
      <c r="E23" s="232">
        <v>5201.5</v>
      </c>
    </row>
    <row r="24" spans="1:5" x14ac:dyDescent="0.25">
      <c r="A24" s="26">
        <v>23</v>
      </c>
      <c r="B24" s="328" t="s">
        <v>840</v>
      </c>
      <c r="C24" s="358">
        <v>1</v>
      </c>
      <c r="D24" s="25" t="s">
        <v>764</v>
      </c>
      <c r="E24" s="59">
        <v>2930.09</v>
      </c>
    </row>
    <row r="25" spans="1:5" x14ac:dyDescent="0.25">
      <c r="A25" s="26">
        <v>24</v>
      </c>
      <c r="B25" s="330" t="s">
        <v>793</v>
      </c>
      <c r="C25" s="358">
        <v>1</v>
      </c>
      <c r="D25" s="25" t="s">
        <v>764</v>
      </c>
      <c r="E25" s="232">
        <v>5201.5</v>
      </c>
    </row>
    <row r="26" spans="1:5" x14ac:dyDescent="0.25">
      <c r="A26" s="26">
        <v>25</v>
      </c>
      <c r="B26" s="328" t="s">
        <v>794</v>
      </c>
      <c r="C26" s="358">
        <v>5</v>
      </c>
      <c r="D26" s="25" t="s">
        <v>764</v>
      </c>
      <c r="E26" s="239">
        <v>5201.5</v>
      </c>
    </row>
    <row r="27" spans="1:5" x14ac:dyDescent="0.25">
      <c r="A27" s="26">
        <v>26</v>
      </c>
      <c r="B27" s="328" t="s">
        <v>795</v>
      </c>
      <c r="C27" s="358">
        <v>1</v>
      </c>
      <c r="D27" s="25" t="s">
        <v>764</v>
      </c>
      <c r="E27" s="232">
        <v>10672.03</v>
      </c>
    </row>
    <row r="28" spans="1:5" x14ac:dyDescent="0.25">
      <c r="A28" s="26">
        <v>28</v>
      </c>
      <c r="B28" s="328" t="s">
        <v>835</v>
      </c>
      <c r="C28" s="358">
        <v>1</v>
      </c>
      <c r="D28" s="25" t="s">
        <v>764</v>
      </c>
      <c r="E28" s="59">
        <v>7495.87</v>
      </c>
    </row>
    <row r="29" spans="1:5" x14ac:dyDescent="0.25">
      <c r="A29" s="26">
        <v>29</v>
      </c>
      <c r="B29" s="328" t="s">
        <v>753</v>
      </c>
      <c r="C29" s="358">
        <v>53</v>
      </c>
      <c r="D29" s="25" t="s">
        <v>764</v>
      </c>
      <c r="E29" s="232">
        <v>14708.33</v>
      </c>
    </row>
    <row r="30" spans="1:5" x14ac:dyDescent="0.25">
      <c r="A30" s="26">
        <v>30</v>
      </c>
      <c r="B30" s="308" t="s">
        <v>754</v>
      </c>
      <c r="C30" s="400">
        <v>5</v>
      </c>
      <c r="D30" s="25" t="s">
        <v>764</v>
      </c>
      <c r="E30" s="232">
        <v>16131.82</v>
      </c>
    </row>
    <row r="31" spans="1:5" x14ac:dyDescent="0.25">
      <c r="A31" s="26">
        <v>31</v>
      </c>
      <c r="B31" s="308" t="s">
        <v>755</v>
      </c>
      <c r="C31" s="400">
        <v>6</v>
      </c>
      <c r="D31" s="25" t="s">
        <v>764</v>
      </c>
      <c r="E31" s="232">
        <v>12226.1</v>
      </c>
    </row>
    <row r="32" spans="1:5" x14ac:dyDescent="0.25">
      <c r="A32" s="26">
        <v>32</v>
      </c>
      <c r="B32" s="308" t="s">
        <v>25</v>
      </c>
      <c r="C32" s="400">
        <v>5</v>
      </c>
      <c r="D32" s="25" t="s">
        <v>764</v>
      </c>
      <c r="E32" s="289">
        <v>9989.19</v>
      </c>
    </row>
    <row r="33" spans="1:5" x14ac:dyDescent="0.25">
      <c r="A33" s="26">
        <v>33</v>
      </c>
      <c r="B33" s="308" t="s">
        <v>756</v>
      </c>
      <c r="C33" s="400">
        <v>38</v>
      </c>
      <c r="D33" s="25" t="s">
        <v>764</v>
      </c>
      <c r="E33" s="289">
        <v>10672.03</v>
      </c>
    </row>
    <row r="34" spans="1:5" x14ac:dyDescent="0.25">
      <c r="A34" s="26">
        <v>34</v>
      </c>
      <c r="B34" s="308" t="s">
        <v>757</v>
      </c>
      <c r="C34" s="400">
        <v>5</v>
      </c>
      <c r="D34" s="25" t="s">
        <v>767</v>
      </c>
      <c r="E34" s="289">
        <v>5567.43</v>
      </c>
    </row>
    <row r="35" spans="1:5" x14ac:dyDescent="0.25">
      <c r="A35" s="26">
        <v>35</v>
      </c>
      <c r="B35" s="308" t="s">
        <v>758</v>
      </c>
      <c r="C35" s="401">
        <v>5</v>
      </c>
      <c r="D35" s="25" t="s">
        <v>768</v>
      </c>
      <c r="E35" s="232">
        <v>5271.05</v>
      </c>
    </row>
    <row r="36" spans="1:5" x14ac:dyDescent="0.25">
      <c r="A36" s="287"/>
      <c r="B36" s="286"/>
      <c r="C36" s="286">
        <f>SUM(C3:C35)</f>
        <v>498</v>
      </c>
      <c r="D36" s="286"/>
      <c r="E36" s="26"/>
    </row>
  </sheetData>
  <mergeCells count="1">
    <mergeCell ref="A1:C1"/>
  </mergeCells>
  <pageMargins left="0.511811024" right="0.511811024" top="0.78740157499999996" bottom="0.78740157499999996" header="0.31496062000000002" footer="0.31496062000000002"/>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5"/>
  <sheetViews>
    <sheetView topLeftCell="B1" workbookViewId="0">
      <selection activeCell="M17" sqref="M17"/>
    </sheetView>
  </sheetViews>
  <sheetFormatPr defaultRowHeight="12.75" x14ac:dyDescent="0.2"/>
  <cols>
    <col min="1" max="1" width="9.140625" style="298"/>
    <col min="2" max="2" width="5.140625" style="298" customWidth="1"/>
    <col min="3" max="3" width="31.7109375" style="298" customWidth="1"/>
    <col min="4" max="4" width="9.28515625" style="298" customWidth="1"/>
    <col min="5" max="5" width="7.28515625" style="298" bestFit="1" customWidth="1"/>
    <col min="6" max="6" width="7.28515625" style="298" customWidth="1"/>
    <col min="7" max="7" width="10.28515625" style="298" customWidth="1"/>
    <col min="8" max="8" width="12" style="342" bestFit="1" customWidth="1"/>
    <col min="9" max="258" width="9.140625" style="298"/>
    <col min="259" max="259" width="39.7109375" style="298" bestFit="1" customWidth="1"/>
    <col min="260" max="260" width="10.140625" style="298" bestFit="1" customWidth="1"/>
    <col min="261" max="261" width="7.28515625" style="298" bestFit="1" customWidth="1"/>
    <col min="262" max="262" width="7.28515625" style="298" customWidth="1"/>
    <col min="263" max="263" width="11.28515625" style="298" bestFit="1" customWidth="1"/>
    <col min="264" max="264" width="12" style="298" bestFit="1" customWidth="1"/>
    <col min="265" max="514" width="9.140625" style="298"/>
    <col min="515" max="515" width="39.7109375" style="298" bestFit="1" customWidth="1"/>
    <col min="516" max="516" width="10.140625" style="298" bestFit="1" customWidth="1"/>
    <col min="517" max="517" width="7.28515625" style="298" bestFit="1" customWidth="1"/>
    <col min="518" max="518" width="7.28515625" style="298" customWidth="1"/>
    <col min="519" max="519" width="11.28515625" style="298" bestFit="1" customWidth="1"/>
    <col min="520" max="520" width="12" style="298" bestFit="1" customWidth="1"/>
    <col min="521" max="770" width="9.140625" style="298"/>
    <col min="771" max="771" width="39.7109375" style="298" bestFit="1" customWidth="1"/>
    <col min="772" max="772" width="10.140625" style="298" bestFit="1" customWidth="1"/>
    <col min="773" max="773" width="7.28515625" style="298" bestFit="1" customWidth="1"/>
    <col min="774" max="774" width="7.28515625" style="298" customWidth="1"/>
    <col min="775" max="775" width="11.28515625" style="298" bestFit="1" customWidth="1"/>
    <col min="776" max="776" width="12" style="298" bestFit="1" customWidth="1"/>
    <col min="777" max="1026" width="9.140625" style="298"/>
    <col min="1027" max="1027" width="39.7109375" style="298" bestFit="1" customWidth="1"/>
    <col min="1028" max="1028" width="10.140625" style="298" bestFit="1" customWidth="1"/>
    <col min="1029" max="1029" width="7.28515625" style="298" bestFit="1" customWidth="1"/>
    <col min="1030" max="1030" width="7.28515625" style="298" customWidth="1"/>
    <col min="1031" max="1031" width="11.28515625" style="298" bestFit="1" customWidth="1"/>
    <col min="1032" max="1032" width="12" style="298" bestFit="1" customWidth="1"/>
    <col min="1033" max="1282" width="9.140625" style="298"/>
    <col min="1283" max="1283" width="39.7109375" style="298" bestFit="1" customWidth="1"/>
    <col min="1284" max="1284" width="10.140625" style="298" bestFit="1" customWidth="1"/>
    <col min="1285" max="1285" width="7.28515625" style="298" bestFit="1" customWidth="1"/>
    <col min="1286" max="1286" width="7.28515625" style="298" customWidth="1"/>
    <col min="1287" max="1287" width="11.28515625" style="298" bestFit="1" customWidth="1"/>
    <col min="1288" max="1288" width="12" style="298" bestFit="1" customWidth="1"/>
    <col min="1289" max="1538" width="9.140625" style="298"/>
    <col min="1539" max="1539" width="39.7109375" style="298" bestFit="1" customWidth="1"/>
    <col min="1540" max="1540" width="10.140625" style="298" bestFit="1" customWidth="1"/>
    <col min="1541" max="1541" width="7.28515625" style="298" bestFit="1" customWidth="1"/>
    <col min="1542" max="1542" width="7.28515625" style="298" customWidth="1"/>
    <col min="1543" max="1543" width="11.28515625" style="298" bestFit="1" customWidth="1"/>
    <col min="1544" max="1544" width="12" style="298" bestFit="1" customWidth="1"/>
    <col min="1545" max="1794" width="9.140625" style="298"/>
    <col min="1795" max="1795" width="39.7109375" style="298" bestFit="1" customWidth="1"/>
    <col min="1796" max="1796" width="10.140625" style="298" bestFit="1" customWidth="1"/>
    <col min="1797" max="1797" width="7.28515625" style="298" bestFit="1" customWidth="1"/>
    <col min="1798" max="1798" width="7.28515625" style="298" customWidth="1"/>
    <col min="1799" max="1799" width="11.28515625" style="298" bestFit="1" customWidth="1"/>
    <col min="1800" max="1800" width="12" style="298" bestFit="1" customWidth="1"/>
    <col min="1801" max="2050" width="9.140625" style="298"/>
    <col min="2051" max="2051" width="39.7109375" style="298" bestFit="1" customWidth="1"/>
    <col min="2052" max="2052" width="10.140625" style="298" bestFit="1" customWidth="1"/>
    <col min="2053" max="2053" width="7.28515625" style="298" bestFit="1" customWidth="1"/>
    <col min="2054" max="2054" width="7.28515625" style="298" customWidth="1"/>
    <col min="2055" max="2055" width="11.28515625" style="298" bestFit="1" customWidth="1"/>
    <col min="2056" max="2056" width="12" style="298" bestFit="1" customWidth="1"/>
    <col min="2057" max="2306" width="9.140625" style="298"/>
    <col min="2307" max="2307" width="39.7109375" style="298" bestFit="1" customWidth="1"/>
    <col min="2308" max="2308" width="10.140625" style="298" bestFit="1" customWidth="1"/>
    <col min="2309" max="2309" width="7.28515625" style="298" bestFit="1" customWidth="1"/>
    <col min="2310" max="2310" width="7.28515625" style="298" customWidth="1"/>
    <col min="2311" max="2311" width="11.28515625" style="298" bestFit="1" customWidth="1"/>
    <col min="2312" max="2312" width="12" style="298" bestFit="1" customWidth="1"/>
    <col min="2313" max="2562" width="9.140625" style="298"/>
    <col min="2563" max="2563" width="39.7109375" style="298" bestFit="1" customWidth="1"/>
    <col min="2564" max="2564" width="10.140625" style="298" bestFit="1" customWidth="1"/>
    <col min="2565" max="2565" width="7.28515625" style="298" bestFit="1" customWidth="1"/>
    <col min="2566" max="2566" width="7.28515625" style="298" customWidth="1"/>
    <col min="2567" max="2567" width="11.28515625" style="298" bestFit="1" customWidth="1"/>
    <col min="2568" max="2568" width="12" style="298" bestFit="1" customWidth="1"/>
    <col min="2569" max="2818" width="9.140625" style="298"/>
    <col min="2819" max="2819" width="39.7109375" style="298" bestFit="1" customWidth="1"/>
    <col min="2820" max="2820" width="10.140625" style="298" bestFit="1" customWidth="1"/>
    <col min="2821" max="2821" width="7.28515625" style="298" bestFit="1" customWidth="1"/>
    <col min="2822" max="2822" width="7.28515625" style="298" customWidth="1"/>
    <col min="2823" max="2823" width="11.28515625" style="298" bestFit="1" customWidth="1"/>
    <col min="2824" max="2824" width="12" style="298" bestFit="1" customWidth="1"/>
    <col min="2825" max="3074" width="9.140625" style="298"/>
    <col min="3075" max="3075" width="39.7109375" style="298" bestFit="1" customWidth="1"/>
    <col min="3076" max="3076" width="10.140625" style="298" bestFit="1" customWidth="1"/>
    <col min="3077" max="3077" width="7.28515625" style="298" bestFit="1" customWidth="1"/>
    <col min="3078" max="3078" width="7.28515625" style="298" customWidth="1"/>
    <col min="3079" max="3079" width="11.28515625" style="298" bestFit="1" customWidth="1"/>
    <col min="3080" max="3080" width="12" style="298" bestFit="1" customWidth="1"/>
    <col min="3081" max="3330" width="9.140625" style="298"/>
    <col min="3331" max="3331" width="39.7109375" style="298" bestFit="1" customWidth="1"/>
    <col min="3332" max="3332" width="10.140625" style="298" bestFit="1" customWidth="1"/>
    <col min="3333" max="3333" width="7.28515625" style="298" bestFit="1" customWidth="1"/>
    <col min="3334" max="3334" width="7.28515625" style="298" customWidth="1"/>
    <col min="3335" max="3335" width="11.28515625" style="298" bestFit="1" customWidth="1"/>
    <col min="3336" max="3336" width="12" style="298" bestFit="1" customWidth="1"/>
    <col min="3337" max="3586" width="9.140625" style="298"/>
    <col min="3587" max="3587" width="39.7109375" style="298" bestFit="1" customWidth="1"/>
    <col min="3588" max="3588" width="10.140625" style="298" bestFit="1" customWidth="1"/>
    <col min="3589" max="3589" width="7.28515625" style="298" bestFit="1" customWidth="1"/>
    <col min="3590" max="3590" width="7.28515625" style="298" customWidth="1"/>
    <col min="3591" max="3591" width="11.28515625" style="298" bestFit="1" customWidth="1"/>
    <col min="3592" max="3592" width="12" style="298" bestFit="1" customWidth="1"/>
    <col min="3593" max="3842" width="9.140625" style="298"/>
    <col min="3843" max="3843" width="39.7109375" style="298" bestFit="1" customWidth="1"/>
    <col min="3844" max="3844" width="10.140625" style="298" bestFit="1" customWidth="1"/>
    <col min="3845" max="3845" width="7.28515625" style="298" bestFit="1" customWidth="1"/>
    <col min="3846" max="3846" width="7.28515625" style="298" customWidth="1"/>
    <col min="3847" max="3847" width="11.28515625" style="298" bestFit="1" customWidth="1"/>
    <col min="3848" max="3848" width="12" style="298" bestFit="1" customWidth="1"/>
    <col min="3849" max="4098" width="9.140625" style="298"/>
    <col min="4099" max="4099" width="39.7109375" style="298" bestFit="1" customWidth="1"/>
    <col min="4100" max="4100" width="10.140625" style="298" bestFit="1" customWidth="1"/>
    <col min="4101" max="4101" width="7.28515625" style="298" bestFit="1" customWidth="1"/>
    <col min="4102" max="4102" width="7.28515625" style="298" customWidth="1"/>
    <col min="4103" max="4103" width="11.28515625" style="298" bestFit="1" customWidth="1"/>
    <col min="4104" max="4104" width="12" style="298" bestFit="1" customWidth="1"/>
    <col min="4105" max="4354" width="9.140625" style="298"/>
    <col min="4355" max="4355" width="39.7109375" style="298" bestFit="1" customWidth="1"/>
    <col min="4356" max="4356" width="10.140625" style="298" bestFit="1" customWidth="1"/>
    <col min="4357" max="4357" width="7.28515625" style="298" bestFit="1" customWidth="1"/>
    <col min="4358" max="4358" width="7.28515625" style="298" customWidth="1"/>
    <col min="4359" max="4359" width="11.28515625" style="298" bestFit="1" customWidth="1"/>
    <col min="4360" max="4360" width="12" style="298" bestFit="1" customWidth="1"/>
    <col min="4361" max="4610" width="9.140625" style="298"/>
    <col min="4611" max="4611" width="39.7109375" style="298" bestFit="1" customWidth="1"/>
    <col min="4612" max="4612" width="10.140625" style="298" bestFit="1" customWidth="1"/>
    <col min="4613" max="4613" width="7.28515625" style="298" bestFit="1" customWidth="1"/>
    <col min="4614" max="4614" width="7.28515625" style="298" customWidth="1"/>
    <col min="4615" max="4615" width="11.28515625" style="298" bestFit="1" customWidth="1"/>
    <col min="4616" max="4616" width="12" style="298" bestFit="1" customWidth="1"/>
    <col min="4617" max="4866" width="9.140625" style="298"/>
    <col min="4867" max="4867" width="39.7109375" style="298" bestFit="1" customWidth="1"/>
    <col min="4868" max="4868" width="10.140625" style="298" bestFit="1" customWidth="1"/>
    <col min="4869" max="4869" width="7.28515625" style="298" bestFit="1" customWidth="1"/>
    <col min="4870" max="4870" width="7.28515625" style="298" customWidth="1"/>
    <col min="4871" max="4871" width="11.28515625" style="298" bestFit="1" customWidth="1"/>
    <col min="4872" max="4872" width="12" style="298" bestFit="1" customWidth="1"/>
    <col min="4873" max="5122" width="9.140625" style="298"/>
    <col min="5123" max="5123" width="39.7109375" style="298" bestFit="1" customWidth="1"/>
    <col min="5124" max="5124" width="10.140625" style="298" bestFit="1" customWidth="1"/>
    <col min="5125" max="5125" width="7.28515625" style="298" bestFit="1" customWidth="1"/>
    <col min="5126" max="5126" width="7.28515625" style="298" customWidth="1"/>
    <col min="5127" max="5127" width="11.28515625" style="298" bestFit="1" customWidth="1"/>
    <col min="5128" max="5128" width="12" style="298" bestFit="1" customWidth="1"/>
    <col min="5129" max="5378" width="9.140625" style="298"/>
    <col min="5379" max="5379" width="39.7109375" style="298" bestFit="1" customWidth="1"/>
    <col min="5380" max="5380" width="10.140625" style="298" bestFit="1" customWidth="1"/>
    <col min="5381" max="5381" width="7.28515625" style="298" bestFit="1" customWidth="1"/>
    <col min="5382" max="5382" width="7.28515625" style="298" customWidth="1"/>
    <col min="5383" max="5383" width="11.28515625" style="298" bestFit="1" customWidth="1"/>
    <col min="5384" max="5384" width="12" style="298" bestFit="1" customWidth="1"/>
    <col min="5385" max="5634" width="9.140625" style="298"/>
    <col min="5635" max="5635" width="39.7109375" style="298" bestFit="1" customWidth="1"/>
    <col min="5636" max="5636" width="10.140625" style="298" bestFit="1" customWidth="1"/>
    <col min="5637" max="5637" width="7.28515625" style="298" bestFit="1" customWidth="1"/>
    <col min="5638" max="5638" width="7.28515625" style="298" customWidth="1"/>
    <col min="5639" max="5639" width="11.28515625" style="298" bestFit="1" customWidth="1"/>
    <col min="5640" max="5640" width="12" style="298" bestFit="1" customWidth="1"/>
    <col min="5641" max="5890" width="9.140625" style="298"/>
    <col min="5891" max="5891" width="39.7109375" style="298" bestFit="1" customWidth="1"/>
    <col min="5892" max="5892" width="10.140625" style="298" bestFit="1" customWidth="1"/>
    <col min="5893" max="5893" width="7.28515625" style="298" bestFit="1" customWidth="1"/>
    <col min="5894" max="5894" width="7.28515625" style="298" customWidth="1"/>
    <col min="5895" max="5895" width="11.28515625" style="298" bestFit="1" customWidth="1"/>
    <col min="5896" max="5896" width="12" style="298" bestFit="1" customWidth="1"/>
    <col min="5897" max="6146" width="9.140625" style="298"/>
    <col min="6147" max="6147" width="39.7109375" style="298" bestFit="1" customWidth="1"/>
    <col min="6148" max="6148" width="10.140625" style="298" bestFit="1" customWidth="1"/>
    <col min="6149" max="6149" width="7.28515625" style="298" bestFit="1" customWidth="1"/>
    <col min="6150" max="6150" width="7.28515625" style="298" customWidth="1"/>
    <col min="6151" max="6151" width="11.28515625" style="298" bestFit="1" customWidth="1"/>
    <col min="6152" max="6152" width="12" style="298" bestFit="1" customWidth="1"/>
    <col min="6153" max="6402" width="9.140625" style="298"/>
    <col min="6403" max="6403" width="39.7109375" style="298" bestFit="1" customWidth="1"/>
    <col min="6404" max="6404" width="10.140625" style="298" bestFit="1" customWidth="1"/>
    <col min="6405" max="6405" width="7.28515625" style="298" bestFit="1" customWidth="1"/>
    <col min="6406" max="6406" width="7.28515625" style="298" customWidth="1"/>
    <col min="6407" max="6407" width="11.28515625" style="298" bestFit="1" customWidth="1"/>
    <col min="6408" max="6408" width="12" style="298" bestFit="1" customWidth="1"/>
    <col min="6409" max="6658" width="9.140625" style="298"/>
    <col min="6659" max="6659" width="39.7109375" style="298" bestFit="1" customWidth="1"/>
    <col min="6660" max="6660" width="10.140625" style="298" bestFit="1" customWidth="1"/>
    <col min="6661" max="6661" width="7.28515625" style="298" bestFit="1" customWidth="1"/>
    <col min="6662" max="6662" width="7.28515625" style="298" customWidth="1"/>
    <col min="6663" max="6663" width="11.28515625" style="298" bestFit="1" customWidth="1"/>
    <col min="6664" max="6664" width="12" style="298" bestFit="1" customWidth="1"/>
    <col min="6665" max="6914" width="9.140625" style="298"/>
    <col min="6915" max="6915" width="39.7109375" style="298" bestFit="1" customWidth="1"/>
    <col min="6916" max="6916" width="10.140625" style="298" bestFit="1" customWidth="1"/>
    <col min="6917" max="6917" width="7.28515625" style="298" bestFit="1" customWidth="1"/>
    <col min="6918" max="6918" width="7.28515625" style="298" customWidth="1"/>
    <col min="6919" max="6919" width="11.28515625" style="298" bestFit="1" customWidth="1"/>
    <col min="6920" max="6920" width="12" style="298" bestFit="1" customWidth="1"/>
    <col min="6921" max="7170" width="9.140625" style="298"/>
    <col min="7171" max="7171" width="39.7109375" style="298" bestFit="1" customWidth="1"/>
    <col min="7172" max="7172" width="10.140625" style="298" bestFit="1" customWidth="1"/>
    <col min="7173" max="7173" width="7.28515625" style="298" bestFit="1" customWidth="1"/>
    <col min="7174" max="7174" width="7.28515625" style="298" customWidth="1"/>
    <col min="7175" max="7175" width="11.28515625" style="298" bestFit="1" customWidth="1"/>
    <col min="7176" max="7176" width="12" style="298" bestFit="1" customWidth="1"/>
    <col min="7177" max="7426" width="9.140625" style="298"/>
    <col min="7427" max="7427" width="39.7109375" style="298" bestFit="1" customWidth="1"/>
    <col min="7428" max="7428" width="10.140625" style="298" bestFit="1" customWidth="1"/>
    <col min="7429" max="7429" width="7.28515625" style="298" bestFit="1" customWidth="1"/>
    <col min="7430" max="7430" width="7.28515625" style="298" customWidth="1"/>
    <col min="7431" max="7431" width="11.28515625" style="298" bestFit="1" customWidth="1"/>
    <col min="7432" max="7432" width="12" style="298" bestFit="1" customWidth="1"/>
    <col min="7433" max="7682" width="9.140625" style="298"/>
    <col min="7683" max="7683" width="39.7109375" style="298" bestFit="1" customWidth="1"/>
    <col min="7684" max="7684" width="10.140625" style="298" bestFit="1" customWidth="1"/>
    <col min="7685" max="7685" width="7.28515625" style="298" bestFit="1" customWidth="1"/>
    <col min="7686" max="7686" width="7.28515625" style="298" customWidth="1"/>
    <col min="7687" max="7687" width="11.28515625" style="298" bestFit="1" customWidth="1"/>
    <col min="7688" max="7688" width="12" style="298" bestFit="1" customWidth="1"/>
    <col min="7689" max="7938" width="9.140625" style="298"/>
    <col min="7939" max="7939" width="39.7109375" style="298" bestFit="1" customWidth="1"/>
    <col min="7940" max="7940" width="10.140625" style="298" bestFit="1" customWidth="1"/>
    <col min="7941" max="7941" width="7.28515625" style="298" bestFit="1" customWidth="1"/>
    <col min="7942" max="7942" width="7.28515625" style="298" customWidth="1"/>
    <col min="7943" max="7943" width="11.28515625" style="298" bestFit="1" customWidth="1"/>
    <col min="7944" max="7944" width="12" style="298" bestFit="1" customWidth="1"/>
    <col min="7945" max="8194" width="9.140625" style="298"/>
    <col min="8195" max="8195" width="39.7109375" style="298" bestFit="1" customWidth="1"/>
    <col min="8196" max="8196" width="10.140625" style="298" bestFit="1" customWidth="1"/>
    <col min="8197" max="8197" width="7.28515625" style="298" bestFit="1" customWidth="1"/>
    <col min="8198" max="8198" width="7.28515625" style="298" customWidth="1"/>
    <col min="8199" max="8199" width="11.28515625" style="298" bestFit="1" customWidth="1"/>
    <col min="8200" max="8200" width="12" style="298" bestFit="1" customWidth="1"/>
    <col min="8201" max="8450" width="9.140625" style="298"/>
    <col min="8451" max="8451" width="39.7109375" style="298" bestFit="1" customWidth="1"/>
    <col min="8452" max="8452" width="10.140625" style="298" bestFit="1" customWidth="1"/>
    <col min="8453" max="8453" width="7.28515625" style="298" bestFit="1" customWidth="1"/>
    <col min="8454" max="8454" width="7.28515625" style="298" customWidth="1"/>
    <col min="8455" max="8455" width="11.28515625" style="298" bestFit="1" customWidth="1"/>
    <col min="8456" max="8456" width="12" style="298" bestFit="1" customWidth="1"/>
    <col min="8457" max="8706" width="9.140625" style="298"/>
    <col min="8707" max="8707" width="39.7109375" style="298" bestFit="1" customWidth="1"/>
    <col min="8708" max="8708" width="10.140625" style="298" bestFit="1" customWidth="1"/>
    <col min="8709" max="8709" width="7.28515625" style="298" bestFit="1" customWidth="1"/>
    <col min="8710" max="8710" width="7.28515625" style="298" customWidth="1"/>
    <col min="8711" max="8711" width="11.28515625" style="298" bestFit="1" customWidth="1"/>
    <col min="8712" max="8712" width="12" style="298" bestFit="1" customWidth="1"/>
    <col min="8713" max="8962" width="9.140625" style="298"/>
    <col min="8963" max="8963" width="39.7109375" style="298" bestFit="1" customWidth="1"/>
    <col min="8964" max="8964" width="10.140625" style="298" bestFit="1" customWidth="1"/>
    <col min="8965" max="8965" width="7.28515625" style="298" bestFit="1" customWidth="1"/>
    <col min="8966" max="8966" width="7.28515625" style="298" customWidth="1"/>
    <col min="8967" max="8967" width="11.28515625" style="298" bestFit="1" customWidth="1"/>
    <col min="8968" max="8968" width="12" style="298" bestFit="1" customWidth="1"/>
    <col min="8969" max="9218" width="9.140625" style="298"/>
    <col min="9219" max="9219" width="39.7109375" style="298" bestFit="1" customWidth="1"/>
    <col min="9220" max="9220" width="10.140625" style="298" bestFit="1" customWidth="1"/>
    <col min="9221" max="9221" width="7.28515625" style="298" bestFit="1" customWidth="1"/>
    <col min="9222" max="9222" width="7.28515625" style="298" customWidth="1"/>
    <col min="9223" max="9223" width="11.28515625" style="298" bestFit="1" customWidth="1"/>
    <col min="9224" max="9224" width="12" style="298" bestFit="1" customWidth="1"/>
    <col min="9225" max="9474" width="9.140625" style="298"/>
    <col min="9475" max="9475" width="39.7109375" style="298" bestFit="1" customWidth="1"/>
    <col min="9476" max="9476" width="10.140625" style="298" bestFit="1" customWidth="1"/>
    <col min="9477" max="9477" width="7.28515625" style="298" bestFit="1" customWidth="1"/>
    <col min="9478" max="9478" width="7.28515625" style="298" customWidth="1"/>
    <col min="9479" max="9479" width="11.28515625" style="298" bestFit="1" customWidth="1"/>
    <col min="9480" max="9480" width="12" style="298" bestFit="1" customWidth="1"/>
    <col min="9481" max="9730" width="9.140625" style="298"/>
    <col min="9731" max="9731" width="39.7109375" style="298" bestFit="1" customWidth="1"/>
    <col min="9732" max="9732" width="10.140625" style="298" bestFit="1" customWidth="1"/>
    <col min="9733" max="9733" width="7.28515625" style="298" bestFit="1" customWidth="1"/>
    <col min="9734" max="9734" width="7.28515625" style="298" customWidth="1"/>
    <col min="9735" max="9735" width="11.28515625" style="298" bestFit="1" customWidth="1"/>
    <col min="9736" max="9736" width="12" style="298" bestFit="1" customWidth="1"/>
    <col min="9737" max="9986" width="9.140625" style="298"/>
    <col min="9987" max="9987" width="39.7109375" style="298" bestFit="1" customWidth="1"/>
    <col min="9988" max="9988" width="10.140625" style="298" bestFit="1" customWidth="1"/>
    <col min="9989" max="9989" width="7.28515625" style="298" bestFit="1" customWidth="1"/>
    <col min="9990" max="9990" width="7.28515625" style="298" customWidth="1"/>
    <col min="9991" max="9991" width="11.28515625" style="298" bestFit="1" customWidth="1"/>
    <col min="9992" max="9992" width="12" style="298" bestFit="1" customWidth="1"/>
    <col min="9993" max="10242" width="9.140625" style="298"/>
    <col min="10243" max="10243" width="39.7109375" style="298" bestFit="1" customWidth="1"/>
    <col min="10244" max="10244" width="10.140625" style="298" bestFit="1" customWidth="1"/>
    <col min="10245" max="10245" width="7.28515625" style="298" bestFit="1" customWidth="1"/>
    <col min="10246" max="10246" width="7.28515625" style="298" customWidth="1"/>
    <col min="10247" max="10247" width="11.28515625" style="298" bestFit="1" customWidth="1"/>
    <col min="10248" max="10248" width="12" style="298" bestFit="1" customWidth="1"/>
    <col min="10249" max="10498" width="9.140625" style="298"/>
    <col min="10499" max="10499" width="39.7109375" style="298" bestFit="1" customWidth="1"/>
    <col min="10500" max="10500" width="10.140625" style="298" bestFit="1" customWidth="1"/>
    <col min="10501" max="10501" width="7.28515625" style="298" bestFit="1" customWidth="1"/>
    <col min="10502" max="10502" width="7.28515625" style="298" customWidth="1"/>
    <col min="10503" max="10503" width="11.28515625" style="298" bestFit="1" customWidth="1"/>
    <col min="10504" max="10504" width="12" style="298" bestFit="1" customWidth="1"/>
    <col min="10505" max="10754" width="9.140625" style="298"/>
    <col min="10755" max="10755" width="39.7109375" style="298" bestFit="1" customWidth="1"/>
    <col min="10756" max="10756" width="10.140625" style="298" bestFit="1" customWidth="1"/>
    <col min="10757" max="10757" width="7.28515625" style="298" bestFit="1" customWidth="1"/>
    <col min="10758" max="10758" width="7.28515625" style="298" customWidth="1"/>
    <col min="10759" max="10759" width="11.28515625" style="298" bestFit="1" customWidth="1"/>
    <col min="10760" max="10760" width="12" style="298" bestFit="1" customWidth="1"/>
    <col min="10761" max="11010" width="9.140625" style="298"/>
    <col min="11011" max="11011" width="39.7109375" style="298" bestFit="1" customWidth="1"/>
    <col min="11012" max="11012" width="10.140625" style="298" bestFit="1" customWidth="1"/>
    <col min="11013" max="11013" width="7.28515625" style="298" bestFit="1" customWidth="1"/>
    <col min="11014" max="11014" width="7.28515625" style="298" customWidth="1"/>
    <col min="11015" max="11015" width="11.28515625" style="298" bestFit="1" customWidth="1"/>
    <col min="11016" max="11016" width="12" style="298" bestFit="1" customWidth="1"/>
    <col min="11017" max="11266" width="9.140625" style="298"/>
    <col min="11267" max="11267" width="39.7109375" style="298" bestFit="1" customWidth="1"/>
    <col min="11268" max="11268" width="10.140625" style="298" bestFit="1" customWidth="1"/>
    <col min="11269" max="11269" width="7.28515625" style="298" bestFit="1" customWidth="1"/>
    <col min="11270" max="11270" width="7.28515625" style="298" customWidth="1"/>
    <col min="11271" max="11271" width="11.28515625" style="298" bestFit="1" customWidth="1"/>
    <col min="11272" max="11272" width="12" style="298" bestFit="1" customWidth="1"/>
    <col min="11273" max="11522" width="9.140625" style="298"/>
    <col min="11523" max="11523" width="39.7109375" style="298" bestFit="1" customWidth="1"/>
    <col min="11524" max="11524" width="10.140625" style="298" bestFit="1" customWidth="1"/>
    <col min="11525" max="11525" width="7.28515625" style="298" bestFit="1" customWidth="1"/>
    <col min="11526" max="11526" width="7.28515625" style="298" customWidth="1"/>
    <col min="11527" max="11527" width="11.28515625" style="298" bestFit="1" customWidth="1"/>
    <col min="11528" max="11528" width="12" style="298" bestFit="1" customWidth="1"/>
    <col min="11529" max="11778" width="9.140625" style="298"/>
    <col min="11779" max="11779" width="39.7109375" style="298" bestFit="1" customWidth="1"/>
    <col min="11780" max="11780" width="10.140625" style="298" bestFit="1" customWidth="1"/>
    <col min="11781" max="11781" width="7.28515625" style="298" bestFit="1" customWidth="1"/>
    <col min="11782" max="11782" width="7.28515625" style="298" customWidth="1"/>
    <col min="11783" max="11783" width="11.28515625" style="298" bestFit="1" customWidth="1"/>
    <col min="11784" max="11784" width="12" style="298" bestFit="1" customWidth="1"/>
    <col min="11785" max="12034" width="9.140625" style="298"/>
    <col min="12035" max="12035" width="39.7109375" style="298" bestFit="1" customWidth="1"/>
    <col min="12036" max="12036" width="10.140625" style="298" bestFit="1" customWidth="1"/>
    <col min="12037" max="12037" width="7.28515625" style="298" bestFit="1" customWidth="1"/>
    <col min="12038" max="12038" width="7.28515625" style="298" customWidth="1"/>
    <col min="12039" max="12039" width="11.28515625" style="298" bestFit="1" customWidth="1"/>
    <col min="12040" max="12040" width="12" style="298" bestFit="1" customWidth="1"/>
    <col min="12041" max="12290" width="9.140625" style="298"/>
    <col min="12291" max="12291" width="39.7109375" style="298" bestFit="1" customWidth="1"/>
    <col min="12292" max="12292" width="10.140625" style="298" bestFit="1" customWidth="1"/>
    <col min="12293" max="12293" width="7.28515625" style="298" bestFit="1" customWidth="1"/>
    <col min="12294" max="12294" width="7.28515625" style="298" customWidth="1"/>
    <col min="12295" max="12295" width="11.28515625" style="298" bestFit="1" customWidth="1"/>
    <col min="12296" max="12296" width="12" style="298" bestFit="1" customWidth="1"/>
    <col min="12297" max="12546" width="9.140625" style="298"/>
    <col min="12547" max="12547" width="39.7109375" style="298" bestFit="1" customWidth="1"/>
    <col min="12548" max="12548" width="10.140625" style="298" bestFit="1" customWidth="1"/>
    <col min="12549" max="12549" width="7.28515625" style="298" bestFit="1" customWidth="1"/>
    <col min="12550" max="12550" width="7.28515625" style="298" customWidth="1"/>
    <col min="12551" max="12551" width="11.28515625" style="298" bestFit="1" customWidth="1"/>
    <col min="12552" max="12552" width="12" style="298" bestFit="1" customWidth="1"/>
    <col min="12553" max="12802" width="9.140625" style="298"/>
    <col min="12803" max="12803" width="39.7109375" style="298" bestFit="1" customWidth="1"/>
    <col min="12804" max="12804" width="10.140625" style="298" bestFit="1" customWidth="1"/>
    <col min="12805" max="12805" width="7.28515625" style="298" bestFit="1" customWidth="1"/>
    <col min="12806" max="12806" width="7.28515625" style="298" customWidth="1"/>
    <col min="12807" max="12807" width="11.28515625" style="298" bestFit="1" customWidth="1"/>
    <col min="12808" max="12808" width="12" style="298" bestFit="1" customWidth="1"/>
    <col min="12809" max="13058" width="9.140625" style="298"/>
    <col min="13059" max="13059" width="39.7109375" style="298" bestFit="1" customWidth="1"/>
    <col min="13060" max="13060" width="10.140625" style="298" bestFit="1" customWidth="1"/>
    <col min="13061" max="13061" width="7.28515625" style="298" bestFit="1" customWidth="1"/>
    <col min="13062" max="13062" width="7.28515625" style="298" customWidth="1"/>
    <col min="13063" max="13063" width="11.28515625" style="298" bestFit="1" customWidth="1"/>
    <col min="13064" max="13064" width="12" style="298" bestFit="1" customWidth="1"/>
    <col min="13065" max="13314" width="9.140625" style="298"/>
    <col min="13315" max="13315" width="39.7109375" style="298" bestFit="1" customWidth="1"/>
    <col min="13316" max="13316" width="10.140625" style="298" bestFit="1" customWidth="1"/>
    <col min="13317" max="13317" width="7.28515625" style="298" bestFit="1" customWidth="1"/>
    <col min="13318" max="13318" width="7.28515625" style="298" customWidth="1"/>
    <col min="13319" max="13319" width="11.28515625" style="298" bestFit="1" customWidth="1"/>
    <col min="13320" max="13320" width="12" style="298" bestFit="1" customWidth="1"/>
    <col min="13321" max="13570" width="9.140625" style="298"/>
    <col min="13571" max="13571" width="39.7109375" style="298" bestFit="1" customWidth="1"/>
    <col min="13572" max="13572" width="10.140625" style="298" bestFit="1" customWidth="1"/>
    <col min="13573" max="13573" width="7.28515625" style="298" bestFit="1" customWidth="1"/>
    <col min="13574" max="13574" width="7.28515625" style="298" customWidth="1"/>
    <col min="13575" max="13575" width="11.28515625" style="298" bestFit="1" customWidth="1"/>
    <col min="13576" max="13576" width="12" style="298" bestFit="1" customWidth="1"/>
    <col min="13577" max="13826" width="9.140625" style="298"/>
    <col min="13827" max="13827" width="39.7109375" style="298" bestFit="1" customWidth="1"/>
    <col min="13828" max="13828" width="10.140625" style="298" bestFit="1" customWidth="1"/>
    <col min="13829" max="13829" width="7.28515625" style="298" bestFit="1" customWidth="1"/>
    <col min="13830" max="13830" width="7.28515625" style="298" customWidth="1"/>
    <col min="13831" max="13831" width="11.28515625" style="298" bestFit="1" customWidth="1"/>
    <col min="13832" max="13832" width="12" style="298" bestFit="1" customWidth="1"/>
    <col min="13833" max="14082" width="9.140625" style="298"/>
    <col min="14083" max="14083" width="39.7109375" style="298" bestFit="1" customWidth="1"/>
    <col min="14084" max="14084" width="10.140625" style="298" bestFit="1" customWidth="1"/>
    <col min="14085" max="14085" width="7.28515625" style="298" bestFit="1" customWidth="1"/>
    <col min="14086" max="14086" width="7.28515625" style="298" customWidth="1"/>
    <col min="14087" max="14087" width="11.28515625" style="298" bestFit="1" customWidth="1"/>
    <col min="14088" max="14088" width="12" style="298" bestFit="1" customWidth="1"/>
    <col min="14089" max="14338" width="9.140625" style="298"/>
    <col min="14339" max="14339" width="39.7109375" style="298" bestFit="1" customWidth="1"/>
    <col min="14340" max="14340" width="10.140625" style="298" bestFit="1" customWidth="1"/>
    <col min="14341" max="14341" width="7.28515625" style="298" bestFit="1" customWidth="1"/>
    <col min="14342" max="14342" width="7.28515625" style="298" customWidth="1"/>
    <col min="14343" max="14343" width="11.28515625" style="298" bestFit="1" customWidth="1"/>
    <col min="14344" max="14344" width="12" style="298" bestFit="1" customWidth="1"/>
    <col min="14345" max="14594" width="9.140625" style="298"/>
    <col min="14595" max="14595" width="39.7109375" style="298" bestFit="1" customWidth="1"/>
    <col min="14596" max="14596" width="10.140625" style="298" bestFit="1" customWidth="1"/>
    <col min="14597" max="14597" width="7.28515625" style="298" bestFit="1" customWidth="1"/>
    <col min="14598" max="14598" width="7.28515625" style="298" customWidth="1"/>
    <col min="14599" max="14599" width="11.28515625" style="298" bestFit="1" customWidth="1"/>
    <col min="14600" max="14600" width="12" style="298" bestFit="1" customWidth="1"/>
    <col min="14601" max="14850" width="9.140625" style="298"/>
    <col min="14851" max="14851" width="39.7109375" style="298" bestFit="1" customWidth="1"/>
    <col min="14852" max="14852" width="10.140625" style="298" bestFit="1" customWidth="1"/>
    <col min="14853" max="14853" width="7.28515625" style="298" bestFit="1" customWidth="1"/>
    <col min="14854" max="14854" width="7.28515625" style="298" customWidth="1"/>
    <col min="14855" max="14855" width="11.28515625" style="298" bestFit="1" customWidth="1"/>
    <col min="14856" max="14856" width="12" style="298" bestFit="1" customWidth="1"/>
    <col min="14857" max="15106" width="9.140625" style="298"/>
    <col min="15107" max="15107" width="39.7109375" style="298" bestFit="1" customWidth="1"/>
    <col min="15108" max="15108" width="10.140625" style="298" bestFit="1" customWidth="1"/>
    <col min="15109" max="15109" width="7.28515625" style="298" bestFit="1" customWidth="1"/>
    <col min="15110" max="15110" width="7.28515625" style="298" customWidth="1"/>
    <col min="15111" max="15111" width="11.28515625" style="298" bestFit="1" customWidth="1"/>
    <col min="15112" max="15112" width="12" style="298" bestFit="1" customWidth="1"/>
    <col min="15113" max="15362" width="9.140625" style="298"/>
    <col min="15363" max="15363" width="39.7109375" style="298" bestFit="1" customWidth="1"/>
    <col min="15364" max="15364" width="10.140625" style="298" bestFit="1" customWidth="1"/>
    <col min="15365" max="15365" width="7.28515625" style="298" bestFit="1" customWidth="1"/>
    <col min="15366" max="15366" width="7.28515625" style="298" customWidth="1"/>
    <col min="15367" max="15367" width="11.28515625" style="298" bestFit="1" customWidth="1"/>
    <col min="15368" max="15368" width="12" style="298" bestFit="1" customWidth="1"/>
    <col min="15369" max="15618" width="9.140625" style="298"/>
    <col min="15619" max="15619" width="39.7109375" style="298" bestFit="1" customWidth="1"/>
    <col min="15620" max="15620" width="10.140625" style="298" bestFit="1" customWidth="1"/>
    <col min="15621" max="15621" width="7.28515625" style="298" bestFit="1" customWidth="1"/>
    <col min="15622" max="15622" width="7.28515625" style="298" customWidth="1"/>
    <col min="15623" max="15623" width="11.28515625" style="298" bestFit="1" customWidth="1"/>
    <col min="15624" max="15624" width="12" style="298" bestFit="1" customWidth="1"/>
    <col min="15625" max="15874" width="9.140625" style="298"/>
    <col min="15875" max="15875" width="39.7109375" style="298" bestFit="1" customWidth="1"/>
    <col min="15876" max="15876" width="10.140625" style="298" bestFit="1" customWidth="1"/>
    <col min="15877" max="15877" width="7.28515625" style="298" bestFit="1" customWidth="1"/>
    <col min="15878" max="15878" width="7.28515625" style="298" customWidth="1"/>
    <col min="15879" max="15879" width="11.28515625" style="298" bestFit="1" customWidth="1"/>
    <col min="15880" max="15880" width="12" style="298" bestFit="1" customWidth="1"/>
    <col min="15881" max="16130" width="9.140625" style="298"/>
    <col min="16131" max="16131" width="39.7109375" style="298" bestFit="1" customWidth="1"/>
    <col min="16132" max="16132" width="10.140625" style="298" bestFit="1" customWidth="1"/>
    <col min="16133" max="16133" width="7.28515625" style="298" bestFit="1" customWidth="1"/>
    <col min="16134" max="16134" width="7.28515625" style="298" customWidth="1"/>
    <col min="16135" max="16135" width="11.28515625" style="298" bestFit="1" customWidth="1"/>
    <col min="16136" max="16136" width="12" style="298" bestFit="1" customWidth="1"/>
    <col min="16137" max="16384" width="9.140625" style="298"/>
  </cols>
  <sheetData>
    <row r="1" spans="1:9" x14ac:dyDescent="0.2">
      <c r="A1" s="351"/>
      <c r="B1" s="351"/>
      <c r="C1" s="352" t="s">
        <v>3</v>
      </c>
      <c r="D1" s="402" t="s">
        <v>798</v>
      </c>
      <c r="E1" s="354" t="s">
        <v>799</v>
      </c>
      <c r="F1" s="354" t="s">
        <v>800</v>
      </c>
      <c r="G1" s="352" t="s">
        <v>801</v>
      </c>
      <c r="H1" s="405" t="s">
        <v>876</v>
      </c>
      <c r="I1" s="298" t="s">
        <v>856</v>
      </c>
    </row>
    <row r="2" spans="1:9" x14ac:dyDescent="0.2">
      <c r="A2" s="329">
        <v>1</v>
      </c>
      <c r="B2" s="329">
        <v>1</v>
      </c>
      <c r="C2" s="308" t="s">
        <v>14</v>
      </c>
      <c r="D2" s="400">
        <v>58</v>
      </c>
      <c r="E2" s="355">
        <v>40</v>
      </c>
      <c r="F2" s="355">
        <f>E2*4</f>
        <v>160</v>
      </c>
      <c r="G2" s="356">
        <f>F2*D2</f>
        <v>9280</v>
      </c>
      <c r="H2" s="311">
        <v>4318.18</v>
      </c>
    </row>
    <row r="3" spans="1:9" x14ac:dyDescent="0.2">
      <c r="A3" s="329">
        <v>2</v>
      </c>
      <c r="B3" s="329">
        <v>2</v>
      </c>
      <c r="C3" s="308" t="s">
        <v>748</v>
      </c>
      <c r="D3" s="400">
        <v>62</v>
      </c>
      <c r="E3" s="355">
        <v>40</v>
      </c>
      <c r="F3" s="355">
        <f t="shared" ref="F3:F12" si="0">E3*4</f>
        <v>160</v>
      </c>
      <c r="G3" s="356">
        <f t="shared" ref="G3:G34" si="1">F3*D3</f>
        <v>9920</v>
      </c>
      <c r="H3" s="311">
        <v>3022.72</v>
      </c>
    </row>
    <row r="4" spans="1:9" x14ac:dyDescent="0.2">
      <c r="A4" s="329">
        <v>3</v>
      </c>
      <c r="B4" s="329">
        <v>3</v>
      </c>
      <c r="C4" s="308" t="s">
        <v>15</v>
      </c>
      <c r="D4" s="400">
        <v>56</v>
      </c>
      <c r="E4" s="355">
        <v>40</v>
      </c>
      <c r="F4" s="355">
        <f t="shared" si="0"/>
        <v>160</v>
      </c>
      <c r="G4" s="356">
        <f t="shared" si="1"/>
        <v>8960</v>
      </c>
      <c r="H4" s="311">
        <v>1610</v>
      </c>
    </row>
    <row r="5" spans="1:9" x14ac:dyDescent="0.2">
      <c r="A5" s="329">
        <v>4</v>
      </c>
      <c r="B5" s="329">
        <v>4</v>
      </c>
      <c r="C5" s="308" t="s">
        <v>16</v>
      </c>
      <c r="D5" s="400">
        <v>25</v>
      </c>
      <c r="E5" s="355">
        <v>40</v>
      </c>
      <c r="F5" s="355">
        <f t="shared" si="0"/>
        <v>160</v>
      </c>
      <c r="G5" s="356">
        <f t="shared" si="1"/>
        <v>4000</v>
      </c>
      <c r="H5" s="311">
        <v>4054.65</v>
      </c>
    </row>
    <row r="6" spans="1:9" x14ac:dyDescent="0.2">
      <c r="A6" s="329">
        <v>5</v>
      </c>
      <c r="B6" s="329">
        <v>5</v>
      </c>
      <c r="C6" s="308" t="s">
        <v>17</v>
      </c>
      <c r="D6" s="400">
        <v>13</v>
      </c>
      <c r="E6" s="355">
        <v>30</v>
      </c>
      <c r="F6" s="355">
        <f t="shared" si="0"/>
        <v>120</v>
      </c>
      <c r="G6" s="356">
        <f t="shared" si="1"/>
        <v>1560</v>
      </c>
      <c r="H6" s="311">
        <v>4136.46</v>
      </c>
    </row>
    <row r="7" spans="1:9" ht="25.5" x14ac:dyDescent="0.2">
      <c r="A7" s="329">
        <v>8</v>
      </c>
      <c r="B7" s="329">
        <v>6</v>
      </c>
      <c r="C7" s="433" t="s">
        <v>836</v>
      </c>
      <c r="D7" s="400">
        <v>4</v>
      </c>
      <c r="E7" s="355">
        <v>40</v>
      </c>
      <c r="F7" s="355">
        <f t="shared" si="0"/>
        <v>160</v>
      </c>
      <c r="G7" s="356">
        <f t="shared" si="1"/>
        <v>640</v>
      </c>
      <c r="H7" s="322">
        <v>4317.22</v>
      </c>
    </row>
    <row r="8" spans="1:9" x14ac:dyDescent="0.2">
      <c r="A8" s="329">
        <v>11</v>
      </c>
      <c r="B8" s="329">
        <v>8</v>
      </c>
      <c r="C8" s="308" t="s">
        <v>18</v>
      </c>
      <c r="D8" s="400">
        <v>1</v>
      </c>
      <c r="E8" s="355">
        <v>40</v>
      </c>
      <c r="F8" s="355">
        <f t="shared" si="0"/>
        <v>160</v>
      </c>
      <c r="G8" s="356">
        <f t="shared" si="1"/>
        <v>160</v>
      </c>
      <c r="H8" s="311">
        <v>5908.73</v>
      </c>
    </row>
    <row r="9" spans="1:9" x14ac:dyDescent="0.2">
      <c r="A9" s="329">
        <v>12</v>
      </c>
      <c r="B9" s="329">
        <v>9</v>
      </c>
      <c r="C9" s="308" t="s">
        <v>19</v>
      </c>
      <c r="D9" s="400">
        <v>3</v>
      </c>
      <c r="E9" s="355">
        <v>40</v>
      </c>
      <c r="F9" s="355">
        <f t="shared" si="0"/>
        <v>160</v>
      </c>
      <c r="G9" s="356">
        <f t="shared" si="1"/>
        <v>480</v>
      </c>
      <c r="H9" s="311">
        <v>1412</v>
      </c>
    </row>
    <row r="10" spans="1:9" x14ac:dyDescent="0.2">
      <c r="A10" s="329">
        <v>13</v>
      </c>
      <c r="B10" s="329">
        <v>10</v>
      </c>
      <c r="C10" s="308" t="s">
        <v>834</v>
      </c>
      <c r="D10" s="400">
        <v>3</v>
      </c>
      <c r="E10" s="355">
        <v>40</v>
      </c>
      <c r="F10" s="355">
        <f t="shared" si="0"/>
        <v>160</v>
      </c>
      <c r="G10" s="356">
        <f t="shared" si="1"/>
        <v>480</v>
      </c>
      <c r="H10" s="311">
        <v>3158.96</v>
      </c>
    </row>
    <row r="11" spans="1:9" x14ac:dyDescent="0.2">
      <c r="A11" s="329">
        <v>14</v>
      </c>
      <c r="B11" s="329">
        <v>11</v>
      </c>
      <c r="C11" s="308" t="s">
        <v>749</v>
      </c>
      <c r="D11" s="400">
        <v>7</v>
      </c>
      <c r="E11" s="355">
        <v>30</v>
      </c>
      <c r="F11" s="355">
        <f t="shared" si="0"/>
        <v>120</v>
      </c>
      <c r="G11" s="356">
        <f t="shared" si="1"/>
        <v>840</v>
      </c>
      <c r="H11" s="311">
        <v>4434.43</v>
      </c>
    </row>
    <row r="12" spans="1:9" x14ac:dyDescent="0.2">
      <c r="A12" s="329">
        <v>15</v>
      </c>
      <c r="B12" s="329">
        <v>12</v>
      </c>
      <c r="C12" s="308" t="s">
        <v>20</v>
      </c>
      <c r="D12" s="400">
        <v>3</v>
      </c>
      <c r="E12" s="355">
        <v>40</v>
      </c>
      <c r="F12" s="355">
        <f t="shared" si="0"/>
        <v>160</v>
      </c>
      <c r="G12" s="356">
        <f t="shared" si="1"/>
        <v>480</v>
      </c>
      <c r="H12" s="311">
        <v>2187.59</v>
      </c>
    </row>
    <row r="13" spans="1:9" x14ac:dyDescent="0.2">
      <c r="A13" s="329">
        <v>16</v>
      </c>
      <c r="B13" s="329">
        <v>13</v>
      </c>
      <c r="C13" s="308" t="s">
        <v>750</v>
      </c>
      <c r="D13" s="400">
        <v>20</v>
      </c>
      <c r="E13" s="355" t="s">
        <v>766</v>
      </c>
      <c r="F13" s="355" t="s">
        <v>802</v>
      </c>
      <c r="G13" s="356">
        <f>120*20</f>
        <v>2400</v>
      </c>
      <c r="H13" s="311">
        <v>2240.84</v>
      </c>
    </row>
    <row r="14" spans="1:9" x14ac:dyDescent="0.2">
      <c r="A14" s="329">
        <v>17</v>
      </c>
      <c r="B14" s="329">
        <v>14</v>
      </c>
      <c r="C14" s="308" t="s">
        <v>21</v>
      </c>
      <c r="D14" s="400">
        <v>3</v>
      </c>
      <c r="E14" s="355">
        <v>40</v>
      </c>
      <c r="F14" s="355">
        <f>E14*4</f>
        <v>160</v>
      </c>
      <c r="G14" s="356">
        <f t="shared" si="1"/>
        <v>480</v>
      </c>
      <c r="H14" s="324">
        <v>2750.88</v>
      </c>
    </row>
    <row r="15" spans="1:9" x14ac:dyDescent="0.2">
      <c r="A15" s="329">
        <v>18</v>
      </c>
      <c r="B15" s="329">
        <v>15</v>
      </c>
      <c r="C15" s="308" t="s">
        <v>751</v>
      </c>
      <c r="D15" s="400">
        <v>36</v>
      </c>
      <c r="E15" s="355">
        <v>40</v>
      </c>
      <c r="F15" s="355">
        <f t="shared" ref="F15:F34" si="2">E15*4</f>
        <v>160</v>
      </c>
      <c r="G15" s="356">
        <f t="shared" si="1"/>
        <v>5760</v>
      </c>
      <c r="H15" s="311">
        <v>1538.18</v>
      </c>
    </row>
    <row r="16" spans="1:9" x14ac:dyDescent="0.2">
      <c r="A16" s="329">
        <v>19</v>
      </c>
      <c r="B16" s="329">
        <v>16</v>
      </c>
      <c r="C16" s="308" t="s">
        <v>22</v>
      </c>
      <c r="D16" s="400">
        <v>2</v>
      </c>
      <c r="E16" s="355">
        <v>40</v>
      </c>
      <c r="F16" s="355">
        <f t="shared" si="2"/>
        <v>160</v>
      </c>
      <c r="G16" s="356">
        <f t="shared" si="1"/>
        <v>320</v>
      </c>
      <c r="H16" s="311">
        <v>1665.93</v>
      </c>
    </row>
    <row r="17" spans="1:8" x14ac:dyDescent="0.2">
      <c r="A17" s="329">
        <v>20</v>
      </c>
      <c r="B17" s="329">
        <v>17</v>
      </c>
      <c r="C17" s="308" t="s">
        <v>23</v>
      </c>
      <c r="D17" s="400">
        <v>5</v>
      </c>
      <c r="E17" s="355">
        <v>30</v>
      </c>
      <c r="F17" s="355">
        <f t="shared" si="2"/>
        <v>120</v>
      </c>
      <c r="G17" s="356">
        <f t="shared" si="1"/>
        <v>600</v>
      </c>
      <c r="H17" s="311">
        <v>4016.51</v>
      </c>
    </row>
    <row r="18" spans="1:8" x14ac:dyDescent="0.2">
      <c r="A18" s="329">
        <v>21</v>
      </c>
      <c r="B18" s="329">
        <v>18</v>
      </c>
      <c r="C18" s="308" t="s">
        <v>24</v>
      </c>
      <c r="D18" s="400">
        <v>5</v>
      </c>
      <c r="E18" s="355">
        <v>40</v>
      </c>
      <c r="F18" s="355">
        <f t="shared" si="2"/>
        <v>160</v>
      </c>
      <c r="G18" s="356">
        <f t="shared" si="1"/>
        <v>800</v>
      </c>
      <c r="H18" s="311">
        <v>4541.6000000000004</v>
      </c>
    </row>
    <row r="19" spans="1:8" x14ac:dyDescent="0.2">
      <c r="A19" s="329">
        <v>22</v>
      </c>
      <c r="B19" s="329">
        <v>19</v>
      </c>
      <c r="C19" s="308" t="s">
        <v>837</v>
      </c>
      <c r="D19" s="400">
        <v>52</v>
      </c>
      <c r="E19" s="355">
        <v>40</v>
      </c>
      <c r="F19" s="355">
        <f t="shared" si="2"/>
        <v>160</v>
      </c>
      <c r="G19" s="356">
        <f t="shared" si="1"/>
        <v>8320</v>
      </c>
      <c r="H19" s="325">
        <v>1709.65</v>
      </c>
    </row>
    <row r="20" spans="1:8" x14ac:dyDescent="0.2">
      <c r="A20" s="329">
        <v>23</v>
      </c>
      <c r="B20" s="329">
        <v>20</v>
      </c>
      <c r="C20" s="326" t="s">
        <v>752</v>
      </c>
      <c r="D20" s="358">
        <v>5</v>
      </c>
      <c r="E20" s="355">
        <v>30</v>
      </c>
      <c r="F20" s="355">
        <f t="shared" si="2"/>
        <v>120</v>
      </c>
      <c r="G20" s="356">
        <f t="shared" si="1"/>
        <v>600</v>
      </c>
      <c r="H20" s="325">
        <v>4954.2700000000004</v>
      </c>
    </row>
    <row r="21" spans="1:8" x14ac:dyDescent="0.2">
      <c r="A21" s="329">
        <v>24</v>
      </c>
      <c r="B21" s="329">
        <v>21</v>
      </c>
      <c r="C21" s="326" t="s">
        <v>18</v>
      </c>
      <c r="D21" s="358">
        <v>5</v>
      </c>
      <c r="E21" s="358">
        <v>20</v>
      </c>
      <c r="F21" s="355">
        <f t="shared" si="2"/>
        <v>80</v>
      </c>
      <c r="G21" s="356">
        <f t="shared" si="1"/>
        <v>400</v>
      </c>
      <c r="H21" s="325">
        <v>5908.73</v>
      </c>
    </row>
    <row r="22" spans="1:8" x14ac:dyDescent="0.2">
      <c r="A22" s="329">
        <v>25</v>
      </c>
      <c r="B22" s="329">
        <v>22</v>
      </c>
      <c r="C22" s="328" t="s">
        <v>792</v>
      </c>
      <c r="D22" s="358">
        <v>4</v>
      </c>
      <c r="E22" s="355">
        <v>40</v>
      </c>
      <c r="F22" s="355">
        <f t="shared" si="2"/>
        <v>160</v>
      </c>
      <c r="G22" s="356">
        <f t="shared" si="1"/>
        <v>640</v>
      </c>
      <c r="H22" s="325">
        <v>4750</v>
      </c>
    </row>
    <row r="23" spans="1:8" x14ac:dyDescent="0.2">
      <c r="A23" s="329">
        <v>26</v>
      </c>
      <c r="B23" s="329">
        <v>23</v>
      </c>
      <c r="C23" s="328" t="s">
        <v>840</v>
      </c>
      <c r="D23" s="358">
        <v>1</v>
      </c>
      <c r="E23" s="355">
        <v>40</v>
      </c>
      <c r="F23" s="355">
        <f t="shared" si="2"/>
        <v>160</v>
      </c>
      <c r="G23" s="356">
        <f t="shared" si="1"/>
        <v>160</v>
      </c>
      <c r="H23" s="322">
        <v>2441.7399999999998</v>
      </c>
    </row>
    <row r="24" spans="1:8" x14ac:dyDescent="0.2">
      <c r="A24" s="329">
        <v>27</v>
      </c>
      <c r="B24" s="329">
        <v>24</v>
      </c>
      <c r="C24" s="330" t="s">
        <v>793</v>
      </c>
      <c r="D24" s="358">
        <v>1</v>
      </c>
      <c r="E24" s="355">
        <v>40</v>
      </c>
      <c r="F24" s="355">
        <f t="shared" si="2"/>
        <v>160</v>
      </c>
      <c r="G24" s="356">
        <f t="shared" si="1"/>
        <v>160</v>
      </c>
      <c r="H24" s="325">
        <v>4318.18</v>
      </c>
    </row>
    <row r="25" spans="1:8" x14ac:dyDescent="0.2">
      <c r="A25" s="329">
        <v>28</v>
      </c>
      <c r="B25" s="329">
        <v>25</v>
      </c>
      <c r="C25" s="328" t="s">
        <v>794</v>
      </c>
      <c r="D25" s="358">
        <v>5</v>
      </c>
      <c r="E25" s="355">
        <v>40</v>
      </c>
      <c r="F25" s="355">
        <f t="shared" si="2"/>
        <v>160</v>
      </c>
      <c r="G25" s="356">
        <f t="shared" si="1"/>
        <v>800</v>
      </c>
      <c r="H25" s="331">
        <v>5201.5</v>
      </c>
    </row>
    <row r="26" spans="1:8" x14ac:dyDescent="0.2">
      <c r="A26" s="329">
        <v>29</v>
      </c>
      <c r="B26" s="329">
        <v>26</v>
      </c>
      <c r="C26" s="328" t="s">
        <v>795</v>
      </c>
      <c r="D26" s="358">
        <v>1</v>
      </c>
      <c r="E26" s="355">
        <v>40</v>
      </c>
      <c r="F26" s="355">
        <f t="shared" si="2"/>
        <v>160</v>
      </c>
      <c r="G26" s="356">
        <f t="shared" si="1"/>
        <v>160</v>
      </c>
      <c r="H26" s="325">
        <v>6859.9</v>
      </c>
    </row>
    <row r="27" spans="1:8" x14ac:dyDescent="0.2">
      <c r="A27" s="329">
        <v>31</v>
      </c>
      <c r="B27" s="329">
        <v>28</v>
      </c>
      <c r="C27" s="328" t="s">
        <v>835</v>
      </c>
      <c r="D27" s="358">
        <v>1</v>
      </c>
      <c r="E27" s="355">
        <v>40</v>
      </c>
      <c r="F27" s="355">
        <f t="shared" si="2"/>
        <v>160</v>
      </c>
      <c r="G27" s="356">
        <f t="shared" si="1"/>
        <v>160</v>
      </c>
      <c r="H27" s="322">
        <v>4317.22</v>
      </c>
    </row>
    <row r="28" spans="1:8" x14ac:dyDescent="0.2">
      <c r="A28" s="329">
        <v>32</v>
      </c>
      <c r="B28" s="329">
        <v>29</v>
      </c>
      <c r="C28" s="328" t="s">
        <v>753</v>
      </c>
      <c r="D28" s="358">
        <v>53</v>
      </c>
      <c r="E28" s="355">
        <v>40</v>
      </c>
      <c r="F28" s="355">
        <f t="shared" si="2"/>
        <v>160</v>
      </c>
      <c r="G28" s="356">
        <f t="shared" si="1"/>
        <v>8480</v>
      </c>
      <c r="H28" s="325">
        <v>11314.1</v>
      </c>
    </row>
    <row r="29" spans="1:8" x14ac:dyDescent="0.2">
      <c r="A29" s="329">
        <v>33</v>
      </c>
      <c r="B29" s="329">
        <v>30</v>
      </c>
      <c r="C29" s="308" t="s">
        <v>754</v>
      </c>
      <c r="D29" s="400">
        <v>5</v>
      </c>
      <c r="E29" s="355">
        <v>40</v>
      </c>
      <c r="F29" s="355">
        <f t="shared" si="2"/>
        <v>160</v>
      </c>
      <c r="G29" s="356">
        <f t="shared" si="1"/>
        <v>800</v>
      </c>
      <c r="H29" s="311">
        <v>11314.1</v>
      </c>
    </row>
    <row r="30" spans="1:8" x14ac:dyDescent="0.2">
      <c r="A30" s="329">
        <v>34</v>
      </c>
      <c r="B30" s="329">
        <v>31</v>
      </c>
      <c r="C30" s="308" t="s">
        <v>755</v>
      </c>
      <c r="D30" s="400">
        <v>6</v>
      </c>
      <c r="E30" s="355">
        <v>40</v>
      </c>
      <c r="F30" s="355">
        <f t="shared" si="2"/>
        <v>160</v>
      </c>
      <c r="G30" s="356">
        <f t="shared" si="1"/>
        <v>960</v>
      </c>
      <c r="H30" s="325">
        <v>11314.1</v>
      </c>
    </row>
    <row r="31" spans="1:8" x14ac:dyDescent="0.2">
      <c r="A31" s="329">
        <v>35</v>
      </c>
      <c r="B31" s="329">
        <v>32</v>
      </c>
      <c r="C31" s="308" t="s">
        <v>25</v>
      </c>
      <c r="D31" s="400">
        <v>5</v>
      </c>
      <c r="E31" s="355">
        <v>40</v>
      </c>
      <c r="F31" s="355">
        <f t="shared" si="2"/>
        <v>160</v>
      </c>
      <c r="G31" s="356">
        <f t="shared" si="1"/>
        <v>800</v>
      </c>
      <c r="H31" s="332">
        <v>11314.1</v>
      </c>
    </row>
    <row r="32" spans="1:8" x14ac:dyDescent="0.2">
      <c r="A32" s="329">
        <v>36</v>
      </c>
      <c r="B32" s="329">
        <v>33</v>
      </c>
      <c r="C32" s="308" t="s">
        <v>756</v>
      </c>
      <c r="D32" s="400">
        <v>38</v>
      </c>
      <c r="E32" s="355">
        <v>40</v>
      </c>
      <c r="F32" s="355">
        <f t="shared" si="2"/>
        <v>160</v>
      </c>
      <c r="G32" s="356">
        <f t="shared" si="1"/>
        <v>6080</v>
      </c>
      <c r="H32" s="332">
        <v>5487.92</v>
      </c>
    </row>
    <row r="33" spans="1:8" x14ac:dyDescent="0.2">
      <c r="A33" s="329">
        <v>40</v>
      </c>
      <c r="B33" s="329">
        <v>34</v>
      </c>
      <c r="C33" s="308" t="s">
        <v>757</v>
      </c>
      <c r="D33" s="400">
        <v>5</v>
      </c>
      <c r="E33" s="355">
        <v>20</v>
      </c>
      <c r="F33" s="355">
        <f t="shared" si="2"/>
        <v>80</v>
      </c>
      <c r="G33" s="356">
        <f t="shared" si="1"/>
        <v>400</v>
      </c>
      <c r="H33" s="332">
        <v>4282.6400000000003</v>
      </c>
    </row>
    <row r="34" spans="1:8" ht="25.5" x14ac:dyDescent="0.2">
      <c r="A34" s="329">
        <v>41</v>
      </c>
      <c r="B34" s="329">
        <v>35</v>
      </c>
      <c r="C34" s="433" t="s">
        <v>758</v>
      </c>
      <c r="D34" s="400">
        <v>5</v>
      </c>
      <c r="E34" s="355">
        <v>8</v>
      </c>
      <c r="F34" s="355">
        <f t="shared" si="2"/>
        <v>32</v>
      </c>
      <c r="G34" s="356">
        <f t="shared" si="1"/>
        <v>160</v>
      </c>
      <c r="H34" s="311">
        <v>3158.93</v>
      </c>
    </row>
    <row r="35" spans="1:8" x14ac:dyDescent="0.2">
      <c r="A35" s="351"/>
      <c r="B35" s="351"/>
      <c r="C35" s="359" t="s">
        <v>803</v>
      </c>
      <c r="D35" s="353">
        <f>SUM(D2:D34)</f>
        <v>498</v>
      </c>
      <c r="E35" s="354"/>
      <c r="F35" s="354"/>
      <c r="G35" s="360"/>
      <c r="H35" s="360"/>
    </row>
  </sheetData>
  <pageMargins left="0.51181102362204722" right="0.51181102362204722"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90"/>
  <sheetViews>
    <sheetView topLeftCell="D1" workbookViewId="0">
      <selection activeCell="H52" sqref="H52"/>
    </sheetView>
  </sheetViews>
  <sheetFormatPr defaultRowHeight="9" x14ac:dyDescent="0.15"/>
  <cols>
    <col min="1" max="1" width="38.42578125" style="1" customWidth="1"/>
    <col min="2" max="2" width="13.85546875" style="9" customWidth="1"/>
    <col min="3" max="3" width="13.5703125" style="9" customWidth="1"/>
    <col min="4" max="4" width="16.140625" style="1" bestFit="1" customWidth="1"/>
    <col min="5" max="5" width="15" style="1" customWidth="1"/>
    <col min="6" max="7" width="11.140625" style="1" customWidth="1"/>
    <col min="8" max="8" width="10.42578125" style="1" bestFit="1" customWidth="1"/>
    <col min="9" max="9" width="12.7109375" style="1" bestFit="1" customWidth="1"/>
    <col min="10" max="10" width="11.85546875" style="1" hidden="1" customWidth="1"/>
    <col min="11" max="11" width="12.85546875" style="1" customWidth="1"/>
    <col min="12" max="12" width="13.42578125" style="1" bestFit="1" customWidth="1"/>
    <col min="13" max="13" width="12.140625" style="1" customWidth="1"/>
    <col min="14" max="14" width="13.42578125" style="9" bestFit="1" customWidth="1"/>
    <col min="15" max="15" width="12.85546875" style="9" customWidth="1"/>
    <col min="16" max="16" width="16.140625" style="1" customWidth="1"/>
    <col min="17" max="17" width="16.140625" style="1" bestFit="1" customWidth="1"/>
    <col min="18" max="18" width="13.5703125" style="1" bestFit="1" customWidth="1"/>
    <col min="19" max="16384" width="9.140625" style="1"/>
  </cols>
  <sheetData>
    <row r="1" spans="1:18" ht="17.25" customHeight="1" x14ac:dyDescent="0.15">
      <c r="A1" s="492" t="s">
        <v>769</v>
      </c>
      <c r="B1" s="492"/>
      <c r="C1" s="492"/>
      <c r="D1" s="492"/>
      <c r="E1" s="492"/>
      <c r="F1" s="492"/>
      <c r="G1" s="492"/>
      <c r="H1" s="492"/>
      <c r="I1" s="492"/>
      <c r="J1" s="492"/>
      <c r="K1" s="492"/>
      <c r="L1" s="492"/>
      <c r="M1" s="492"/>
      <c r="N1" s="492"/>
      <c r="O1" s="492"/>
      <c r="P1" s="492"/>
      <c r="Q1" s="492"/>
      <c r="R1" s="284"/>
    </row>
    <row r="2" spans="1:18" ht="15" customHeight="1" x14ac:dyDescent="0.15">
      <c r="A2" s="492"/>
      <c r="B2" s="492"/>
      <c r="C2" s="492"/>
      <c r="D2" s="492"/>
      <c r="E2" s="492"/>
      <c r="F2" s="492"/>
      <c r="G2" s="492"/>
      <c r="H2" s="492"/>
      <c r="I2" s="492"/>
      <c r="J2" s="492"/>
      <c r="K2" s="492"/>
      <c r="L2" s="492"/>
      <c r="M2" s="492"/>
      <c r="N2" s="492"/>
      <c r="O2" s="492"/>
      <c r="P2" s="492"/>
      <c r="Q2" s="492"/>
      <c r="R2" s="285"/>
    </row>
    <row r="3" spans="1:18" s="2" customFormat="1" x14ac:dyDescent="0.15">
      <c r="A3" s="280" t="s">
        <v>3</v>
      </c>
      <c r="B3" s="411" t="s">
        <v>759</v>
      </c>
      <c r="C3" s="280" t="s">
        <v>760</v>
      </c>
      <c r="D3" s="411" t="s">
        <v>778</v>
      </c>
      <c r="E3" s="280" t="s">
        <v>4</v>
      </c>
      <c r="F3" s="280" t="s">
        <v>5</v>
      </c>
      <c r="G3" s="280" t="s">
        <v>6</v>
      </c>
      <c r="H3" s="280" t="s">
        <v>7</v>
      </c>
      <c r="I3" s="280" t="s">
        <v>8</v>
      </c>
      <c r="J3" s="280" t="s">
        <v>742</v>
      </c>
      <c r="K3" s="280" t="s">
        <v>733</v>
      </c>
      <c r="L3" s="280" t="s">
        <v>9</v>
      </c>
      <c r="M3" s="280" t="s">
        <v>10</v>
      </c>
      <c r="N3" s="280" t="s">
        <v>11</v>
      </c>
      <c r="O3" s="280" t="s">
        <v>12</v>
      </c>
      <c r="P3" s="281" t="s">
        <v>13</v>
      </c>
      <c r="Q3" s="281" t="s">
        <v>734</v>
      </c>
      <c r="R3" s="281" t="s">
        <v>743</v>
      </c>
    </row>
    <row r="4" spans="1:18" ht="12.75" x14ac:dyDescent="0.2">
      <c r="A4" s="308" t="s">
        <v>14</v>
      </c>
      <c r="B4" s="415">
        <v>58</v>
      </c>
      <c r="C4" s="4" t="s">
        <v>761</v>
      </c>
      <c r="D4" s="311">
        <v>4318.18</v>
      </c>
      <c r="E4" s="5">
        <f t="shared" ref="E4:E30" si="0">B4*D4</f>
        <v>250454.44</v>
      </c>
      <c r="F4" s="5">
        <f>E4*0.2</f>
        <v>50090.888000000006</v>
      </c>
      <c r="G4" s="5">
        <f>E4*0.2</f>
        <v>50090.888000000006</v>
      </c>
      <c r="H4" s="6">
        <v>300</v>
      </c>
      <c r="I4" s="6">
        <f t="shared" ref="I4:I11" si="1">B4*H4</f>
        <v>17400</v>
      </c>
      <c r="J4" s="15">
        <f>E4*0.22</f>
        <v>55099.976800000004</v>
      </c>
      <c r="K4" s="5">
        <f t="shared" ref="K4:K30" si="2">J4*12</f>
        <v>661199.72160000005</v>
      </c>
      <c r="L4" s="5">
        <f>+E4</f>
        <v>250454.44</v>
      </c>
      <c r="M4" s="5">
        <f>L4*0.22</f>
        <v>55099.976800000004</v>
      </c>
      <c r="N4" s="5">
        <f>L4/3</f>
        <v>83484.813333333339</v>
      </c>
      <c r="O4" s="5">
        <f>L4/2</f>
        <v>125227.22</v>
      </c>
      <c r="P4" s="5">
        <f>O4/3</f>
        <v>41742.406666666669</v>
      </c>
      <c r="Q4" s="5">
        <f>E4*12</f>
        <v>3005453.2800000003</v>
      </c>
      <c r="R4" s="17">
        <f>SUM(E4:Q4)</f>
        <v>4646098.0512000006</v>
      </c>
    </row>
    <row r="5" spans="1:18" ht="12.75" x14ac:dyDescent="0.2">
      <c r="A5" s="308" t="s">
        <v>748</v>
      </c>
      <c r="B5" s="415">
        <v>62</v>
      </c>
      <c r="C5" s="4" t="s">
        <v>761</v>
      </c>
      <c r="D5" s="311">
        <v>3022.72</v>
      </c>
      <c r="E5" s="5">
        <f t="shared" si="0"/>
        <v>187408.63999999998</v>
      </c>
      <c r="F5" s="5">
        <f t="shared" ref="F5:F36" si="3">E5*0.2</f>
        <v>37481.727999999996</v>
      </c>
      <c r="G5" s="5">
        <f t="shared" ref="G5:G36" si="4">E5*0.2</f>
        <v>37481.727999999996</v>
      </c>
      <c r="H5" s="6">
        <v>300</v>
      </c>
      <c r="I5" s="6">
        <f t="shared" si="1"/>
        <v>18600</v>
      </c>
      <c r="J5" s="15">
        <f t="shared" ref="J5:J36" si="5">E5*0.22</f>
        <v>41229.900799999996</v>
      </c>
      <c r="K5" s="5">
        <f t="shared" si="2"/>
        <v>494758.80959999992</v>
      </c>
      <c r="L5" s="5">
        <f t="shared" ref="L5:L36" si="6">+E5</f>
        <v>187408.63999999998</v>
      </c>
      <c r="M5" s="5">
        <f t="shared" ref="M5:M36" si="7">L5*0.22</f>
        <v>41229.900799999996</v>
      </c>
      <c r="N5" s="5">
        <f t="shared" ref="N5:N36" si="8">L5/3</f>
        <v>62469.546666666662</v>
      </c>
      <c r="O5" s="5">
        <f t="shared" ref="O5:O36" si="9">L5/2</f>
        <v>93704.319999999992</v>
      </c>
      <c r="P5" s="5">
        <f t="shared" ref="P5:P36" si="10">O5/3</f>
        <v>31234.773333333331</v>
      </c>
      <c r="Q5" s="5">
        <f>E5*12</f>
        <v>2248903.6799999997</v>
      </c>
      <c r="R5" s="17">
        <f t="shared" ref="R5:R36" si="11">SUM(E5:Q5)</f>
        <v>3482211.6672</v>
      </c>
    </row>
    <row r="6" spans="1:18" ht="12.75" x14ac:dyDescent="0.2">
      <c r="A6" s="308" t="s">
        <v>15</v>
      </c>
      <c r="B6" s="415">
        <v>56</v>
      </c>
      <c r="C6" s="4" t="s">
        <v>761</v>
      </c>
      <c r="D6" s="311">
        <v>1610</v>
      </c>
      <c r="E6" s="5">
        <f t="shared" si="0"/>
        <v>90160</v>
      </c>
      <c r="F6" s="5">
        <f t="shared" si="3"/>
        <v>18032</v>
      </c>
      <c r="G6" s="5">
        <f t="shared" si="4"/>
        <v>18032</v>
      </c>
      <c r="H6" s="6">
        <v>300</v>
      </c>
      <c r="I6" s="6">
        <f t="shared" si="1"/>
        <v>16800</v>
      </c>
      <c r="J6" s="15">
        <f t="shared" si="5"/>
        <v>19835.2</v>
      </c>
      <c r="K6" s="5">
        <f t="shared" si="2"/>
        <v>238022.40000000002</v>
      </c>
      <c r="L6" s="5">
        <f t="shared" si="6"/>
        <v>90160</v>
      </c>
      <c r="M6" s="5">
        <f t="shared" si="7"/>
        <v>19835.2</v>
      </c>
      <c r="N6" s="5">
        <f t="shared" si="8"/>
        <v>30053.333333333332</v>
      </c>
      <c r="O6" s="5">
        <f t="shared" si="9"/>
        <v>45080</v>
      </c>
      <c r="P6" s="5">
        <f t="shared" si="10"/>
        <v>15026.666666666666</v>
      </c>
      <c r="Q6" s="5">
        <f t="shared" ref="Q6:Q36" si="12">E6*12</f>
        <v>1081920</v>
      </c>
      <c r="R6" s="17">
        <f t="shared" si="11"/>
        <v>1683256.8</v>
      </c>
    </row>
    <row r="7" spans="1:18" ht="12.75" x14ac:dyDescent="0.2">
      <c r="A7" s="308" t="s">
        <v>16</v>
      </c>
      <c r="B7" s="415">
        <v>25</v>
      </c>
      <c r="C7" s="4" t="s">
        <v>762</v>
      </c>
      <c r="D7" s="311">
        <v>4054.65</v>
      </c>
      <c r="E7" s="5">
        <f t="shared" si="0"/>
        <v>101366.25</v>
      </c>
      <c r="F7" s="5">
        <f t="shared" si="3"/>
        <v>20273.25</v>
      </c>
      <c r="G7" s="5">
        <f t="shared" si="4"/>
        <v>20273.25</v>
      </c>
      <c r="H7" s="6">
        <v>300</v>
      </c>
      <c r="I7" s="6">
        <f t="shared" si="1"/>
        <v>7500</v>
      </c>
      <c r="J7" s="15">
        <f t="shared" si="5"/>
        <v>22300.575000000001</v>
      </c>
      <c r="K7" s="5">
        <f t="shared" si="2"/>
        <v>267606.90000000002</v>
      </c>
      <c r="L7" s="5">
        <f t="shared" si="6"/>
        <v>101366.25</v>
      </c>
      <c r="M7" s="5">
        <f t="shared" si="7"/>
        <v>22300.575000000001</v>
      </c>
      <c r="N7" s="5">
        <f t="shared" si="8"/>
        <v>33788.75</v>
      </c>
      <c r="O7" s="5">
        <f t="shared" si="9"/>
        <v>50683.125</v>
      </c>
      <c r="P7" s="5">
        <f t="shared" si="10"/>
        <v>16894.375</v>
      </c>
      <c r="Q7" s="5">
        <f t="shared" si="12"/>
        <v>1216395</v>
      </c>
      <c r="R7" s="17">
        <f t="shared" si="11"/>
        <v>1881048.3</v>
      </c>
    </row>
    <row r="8" spans="1:18" ht="12.75" x14ac:dyDescent="0.2">
      <c r="A8" s="308" t="s">
        <v>17</v>
      </c>
      <c r="B8" s="415">
        <v>13</v>
      </c>
      <c r="C8" s="4" t="s">
        <v>763</v>
      </c>
      <c r="D8" s="311">
        <v>4136.46</v>
      </c>
      <c r="E8" s="5">
        <f t="shared" si="0"/>
        <v>53773.98</v>
      </c>
      <c r="F8" s="5">
        <f t="shared" si="3"/>
        <v>10754.796000000002</v>
      </c>
      <c r="G8" s="5">
        <f t="shared" si="4"/>
        <v>10754.796000000002</v>
      </c>
      <c r="H8" s="6">
        <v>300</v>
      </c>
      <c r="I8" s="6">
        <f t="shared" si="1"/>
        <v>3900</v>
      </c>
      <c r="J8" s="15">
        <f t="shared" si="5"/>
        <v>11830.275600000001</v>
      </c>
      <c r="K8" s="5">
        <f t="shared" si="2"/>
        <v>141963.30720000001</v>
      </c>
      <c r="L8" s="5">
        <f t="shared" si="6"/>
        <v>53773.98</v>
      </c>
      <c r="M8" s="5">
        <f t="shared" si="7"/>
        <v>11830.275600000001</v>
      </c>
      <c r="N8" s="5">
        <f t="shared" si="8"/>
        <v>17924.66</v>
      </c>
      <c r="O8" s="5">
        <f t="shared" si="9"/>
        <v>26886.99</v>
      </c>
      <c r="P8" s="5">
        <f t="shared" si="10"/>
        <v>8962.33</v>
      </c>
      <c r="Q8" s="5">
        <f t="shared" si="12"/>
        <v>645287.76</v>
      </c>
      <c r="R8" s="17">
        <f t="shared" si="11"/>
        <v>997943.15039999993</v>
      </c>
    </row>
    <row r="9" spans="1:18" ht="12.75" x14ac:dyDescent="0.2">
      <c r="A9" s="308" t="s">
        <v>836</v>
      </c>
      <c r="B9" s="415">
        <v>4</v>
      </c>
      <c r="C9" s="4" t="s">
        <v>764</v>
      </c>
      <c r="D9" s="322">
        <v>4317.22</v>
      </c>
      <c r="E9" s="5">
        <f t="shared" si="0"/>
        <v>17268.88</v>
      </c>
      <c r="F9" s="5">
        <f t="shared" si="3"/>
        <v>3453.7760000000003</v>
      </c>
      <c r="G9" s="5">
        <f t="shared" si="4"/>
        <v>3453.7760000000003</v>
      </c>
      <c r="H9" s="6">
        <v>300</v>
      </c>
      <c r="I9" s="6">
        <f t="shared" si="1"/>
        <v>1200</v>
      </c>
      <c r="J9" s="15">
        <f t="shared" si="5"/>
        <v>3799.1536000000001</v>
      </c>
      <c r="K9" s="5">
        <f t="shared" si="2"/>
        <v>45589.843200000003</v>
      </c>
      <c r="L9" s="5">
        <f t="shared" si="6"/>
        <v>17268.88</v>
      </c>
      <c r="M9" s="5">
        <f t="shared" si="7"/>
        <v>3799.1536000000001</v>
      </c>
      <c r="N9" s="5">
        <f t="shared" si="8"/>
        <v>5756.293333333334</v>
      </c>
      <c r="O9" s="5">
        <f t="shared" si="9"/>
        <v>8634.44</v>
      </c>
      <c r="P9" s="5">
        <f t="shared" si="10"/>
        <v>2878.146666666667</v>
      </c>
      <c r="Q9" s="5">
        <f t="shared" si="12"/>
        <v>207226.56</v>
      </c>
      <c r="R9" s="17">
        <f t="shared" si="11"/>
        <v>320628.90240000002</v>
      </c>
    </row>
    <row r="10" spans="1:18" ht="12.75" x14ac:dyDescent="0.2">
      <c r="A10" s="308" t="s">
        <v>18</v>
      </c>
      <c r="B10" s="415">
        <v>1</v>
      </c>
      <c r="C10" s="4" t="s">
        <v>761</v>
      </c>
      <c r="D10" s="311">
        <v>5908.73</v>
      </c>
      <c r="E10" s="5">
        <f t="shared" si="0"/>
        <v>5908.73</v>
      </c>
      <c r="F10" s="5">
        <f t="shared" si="3"/>
        <v>1181.7459999999999</v>
      </c>
      <c r="G10" s="5">
        <f t="shared" si="4"/>
        <v>1181.7459999999999</v>
      </c>
      <c r="H10" s="6">
        <v>300</v>
      </c>
      <c r="I10" s="6">
        <f t="shared" si="1"/>
        <v>300</v>
      </c>
      <c r="J10" s="15">
        <f t="shared" si="5"/>
        <v>1299.9205999999999</v>
      </c>
      <c r="K10" s="5">
        <f t="shared" si="2"/>
        <v>15599.047199999999</v>
      </c>
      <c r="L10" s="5">
        <f t="shared" si="6"/>
        <v>5908.73</v>
      </c>
      <c r="M10" s="5">
        <f t="shared" si="7"/>
        <v>1299.9205999999999</v>
      </c>
      <c r="N10" s="5">
        <f t="shared" si="8"/>
        <v>1969.5766666666666</v>
      </c>
      <c r="O10" s="5">
        <f t="shared" si="9"/>
        <v>2954.3649999999998</v>
      </c>
      <c r="P10" s="5">
        <f t="shared" si="10"/>
        <v>984.7883333333333</v>
      </c>
      <c r="Q10" s="5">
        <f t="shared" si="12"/>
        <v>70904.759999999995</v>
      </c>
      <c r="R10" s="17">
        <f t="shared" si="11"/>
        <v>109793.33039999999</v>
      </c>
    </row>
    <row r="11" spans="1:18" ht="12.75" x14ac:dyDescent="0.2">
      <c r="A11" s="308" t="s">
        <v>19</v>
      </c>
      <c r="B11" s="415">
        <v>3</v>
      </c>
      <c r="C11" s="4" t="s">
        <v>761</v>
      </c>
      <c r="D11" s="311">
        <v>1412</v>
      </c>
      <c r="E11" s="5">
        <f t="shared" si="0"/>
        <v>4236</v>
      </c>
      <c r="F11" s="5">
        <f t="shared" si="3"/>
        <v>847.2</v>
      </c>
      <c r="G11" s="5">
        <f t="shared" si="4"/>
        <v>847.2</v>
      </c>
      <c r="H11" s="6">
        <v>300</v>
      </c>
      <c r="I11" s="6">
        <f t="shared" si="1"/>
        <v>900</v>
      </c>
      <c r="J11" s="15">
        <f t="shared" si="5"/>
        <v>931.92</v>
      </c>
      <c r="K11" s="5">
        <f t="shared" si="2"/>
        <v>11183.039999999999</v>
      </c>
      <c r="L11" s="5">
        <f t="shared" si="6"/>
        <v>4236</v>
      </c>
      <c r="M11" s="5">
        <f t="shared" si="7"/>
        <v>931.92</v>
      </c>
      <c r="N11" s="5">
        <f t="shared" si="8"/>
        <v>1412</v>
      </c>
      <c r="O11" s="5">
        <f t="shared" si="9"/>
        <v>2118</v>
      </c>
      <c r="P11" s="5">
        <f t="shared" si="10"/>
        <v>706</v>
      </c>
      <c r="Q11" s="5">
        <f t="shared" si="12"/>
        <v>50832</v>
      </c>
      <c r="R11" s="17">
        <f t="shared" si="11"/>
        <v>79481.279999999999</v>
      </c>
    </row>
    <row r="12" spans="1:18" ht="12.75" x14ac:dyDescent="0.2">
      <c r="A12" s="308" t="s">
        <v>834</v>
      </c>
      <c r="B12" s="415">
        <v>3</v>
      </c>
      <c r="C12" s="4" t="s">
        <v>761</v>
      </c>
      <c r="D12" s="311">
        <v>3158.96</v>
      </c>
      <c r="E12" s="5">
        <f t="shared" si="0"/>
        <v>9476.880000000001</v>
      </c>
      <c r="F12" s="5">
        <f t="shared" si="3"/>
        <v>1895.3760000000002</v>
      </c>
      <c r="G12" s="5">
        <f t="shared" si="4"/>
        <v>1895.3760000000002</v>
      </c>
      <c r="H12" s="6">
        <v>300</v>
      </c>
      <c r="I12" s="6">
        <v>0</v>
      </c>
      <c r="J12" s="15">
        <f t="shared" si="5"/>
        <v>2084.9136000000003</v>
      </c>
      <c r="K12" s="5">
        <f t="shared" si="2"/>
        <v>25018.963200000006</v>
      </c>
      <c r="L12" s="5">
        <f t="shared" si="6"/>
        <v>9476.880000000001</v>
      </c>
      <c r="M12" s="5">
        <f t="shared" si="7"/>
        <v>2084.9136000000003</v>
      </c>
      <c r="N12" s="5">
        <f t="shared" si="8"/>
        <v>3158.9600000000005</v>
      </c>
      <c r="O12" s="5">
        <f t="shared" si="9"/>
        <v>4738.4400000000005</v>
      </c>
      <c r="P12" s="5">
        <f t="shared" si="10"/>
        <v>1579.4800000000002</v>
      </c>
      <c r="Q12" s="5">
        <f t="shared" si="12"/>
        <v>113722.56000000001</v>
      </c>
      <c r="R12" s="17">
        <f t="shared" si="11"/>
        <v>175432.74240000005</v>
      </c>
    </row>
    <row r="13" spans="1:18" ht="12.75" x14ac:dyDescent="0.2">
      <c r="A13" s="308" t="s">
        <v>749</v>
      </c>
      <c r="B13" s="415">
        <v>7</v>
      </c>
      <c r="C13" s="4" t="s">
        <v>763</v>
      </c>
      <c r="D13" s="311">
        <v>4434.43</v>
      </c>
      <c r="E13" s="5">
        <f t="shared" si="0"/>
        <v>31041.010000000002</v>
      </c>
      <c r="F13" s="5">
        <f t="shared" si="3"/>
        <v>6208.2020000000011</v>
      </c>
      <c r="G13" s="5">
        <f t="shared" si="4"/>
        <v>6208.2020000000011</v>
      </c>
      <c r="H13" s="6">
        <v>300</v>
      </c>
      <c r="I13" s="6">
        <f>B13*H13</f>
        <v>2100</v>
      </c>
      <c r="J13" s="15">
        <f t="shared" si="5"/>
        <v>6829.0222000000003</v>
      </c>
      <c r="K13" s="5">
        <f t="shared" si="2"/>
        <v>81948.266400000008</v>
      </c>
      <c r="L13" s="5">
        <f t="shared" si="6"/>
        <v>31041.010000000002</v>
      </c>
      <c r="M13" s="5">
        <f t="shared" si="7"/>
        <v>6829.0222000000003</v>
      </c>
      <c r="N13" s="5">
        <f t="shared" si="8"/>
        <v>10347.003333333334</v>
      </c>
      <c r="O13" s="5">
        <f t="shared" si="9"/>
        <v>15520.505000000001</v>
      </c>
      <c r="P13" s="5">
        <f t="shared" si="10"/>
        <v>5173.501666666667</v>
      </c>
      <c r="Q13" s="5">
        <f t="shared" si="12"/>
        <v>372492.12</v>
      </c>
      <c r="R13" s="17">
        <f t="shared" si="11"/>
        <v>576037.8648000001</v>
      </c>
    </row>
    <row r="14" spans="1:18" ht="12.75" x14ac:dyDescent="0.2">
      <c r="A14" s="308" t="s">
        <v>20</v>
      </c>
      <c r="B14" s="415">
        <v>3</v>
      </c>
      <c r="C14" s="4" t="s">
        <v>765</v>
      </c>
      <c r="D14" s="311">
        <v>2187.59</v>
      </c>
      <c r="E14" s="5">
        <f t="shared" si="0"/>
        <v>6562.77</v>
      </c>
      <c r="F14" s="5">
        <f t="shared" si="3"/>
        <v>1312.5540000000001</v>
      </c>
      <c r="G14" s="5">
        <f t="shared" si="4"/>
        <v>1312.5540000000001</v>
      </c>
      <c r="H14" s="6">
        <v>300</v>
      </c>
      <c r="I14" s="6">
        <v>0</v>
      </c>
      <c r="J14" s="15">
        <f t="shared" si="5"/>
        <v>1443.8094000000001</v>
      </c>
      <c r="K14" s="5">
        <f t="shared" si="2"/>
        <v>17325.712800000001</v>
      </c>
      <c r="L14" s="5">
        <f t="shared" si="6"/>
        <v>6562.77</v>
      </c>
      <c r="M14" s="5">
        <f t="shared" si="7"/>
        <v>1443.8094000000001</v>
      </c>
      <c r="N14" s="5">
        <f t="shared" si="8"/>
        <v>2187.59</v>
      </c>
      <c r="O14" s="5">
        <f t="shared" si="9"/>
        <v>3281.3850000000002</v>
      </c>
      <c r="P14" s="5">
        <f t="shared" si="10"/>
        <v>1093.7950000000001</v>
      </c>
      <c r="Q14" s="5">
        <f t="shared" si="12"/>
        <v>78753.240000000005</v>
      </c>
      <c r="R14" s="17">
        <f t="shared" si="11"/>
        <v>121579.9896</v>
      </c>
    </row>
    <row r="15" spans="1:18" ht="12.75" x14ac:dyDescent="0.2">
      <c r="A15" s="308" t="s">
        <v>750</v>
      </c>
      <c r="B15" s="415">
        <v>20</v>
      </c>
      <c r="C15" s="4" t="s">
        <v>766</v>
      </c>
      <c r="D15" s="311">
        <v>2240.84</v>
      </c>
      <c r="E15" s="5">
        <f t="shared" si="0"/>
        <v>44816.800000000003</v>
      </c>
      <c r="F15" s="5">
        <f t="shared" si="3"/>
        <v>8963.36</v>
      </c>
      <c r="G15" s="5">
        <f t="shared" si="4"/>
        <v>8963.36</v>
      </c>
      <c r="H15" s="6">
        <v>300</v>
      </c>
      <c r="I15" s="6">
        <f>B15*H15</f>
        <v>6000</v>
      </c>
      <c r="J15" s="15">
        <f t="shared" si="5"/>
        <v>9859.6959999999999</v>
      </c>
      <c r="K15" s="5">
        <f t="shared" si="2"/>
        <v>118316.352</v>
      </c>
      <c r="L15" s="5">
        <f t="shared" si="6"/>
        <v>44816.800000000003</v>
      </c>
      <c r="M15" s="5">
        <f t="shared" si="7"/>
        <v>9859.6959999999999</v>
      </c>
      <c r="N15" s="5">
        <f t="shared" si="8"/>
        <v>14938.933333333334</v>
      </c>
      <c r="O15" s="5">
        <f t="shared" si="9"/>
        <v>22408.400000000001</v>
      </c>
      <c r="P15" s="5">
        <f t="shared" si="10"/>
        <v>7469.4666666666672</v>
      </c>
      <c r="Q15" s="5">
        <f t="shared" si="12"/>
        <v>537801.60000000009</v>
      </c>
      <c r="R15" s="17">
        <f t="shared" si="11"/>
        <v>834514.46400000015</v>
      </c>
    </row>
    <row r="16" spans="1:18" ht="12.75" x14ac:dyDescent="0.2">
      <c r="A16" s="308" t="s">
        <v>21</v>
      </c>
      <c r="B16" s="415">
        <v>3</v>
      </c>
      <c r="C16" s="4" t="s">
        <v>764</v>
      </c>
      <c r="D16" s="324">
        <v>2750.88</v>
      </c>
      <c r="E16" s="5">
        <f t="shared" si="0"/>
        <v>8252.64</v>
      </c>
      <c r="F16" s="5">
        <f t="shared" si="3"/>
        <v>1650.528</v>
      </c>
      <c r="G16" s="5">
        <f t="shared" si="4"/>
        <v>1650.528</v>
      </c>
      <c r="H16" s="6">
        <v>300</v>
      </c>
      <c r="I16" s="6">
        <f>B16*H16</f>
        <v>900</v>
      </c>
      <c r="J16" s="15">
        <f t="shared" si="5"/>
        <v>1815.5808</v>
      </c>
      <c r="K16" s="5">
        <f t="shared" si="2"/>
        <v>21786.9696</v>
      </c>
      <c r="L16" s="5">
        <f t="shared" si="6"/>
        <v>8252.64</v>
      </c>
      <c r="M16" s="5">
        <f t="shared" si="7"/>
        <v>1815.5808</v>
      </c>
      <c r="N16" s="5">
        <f t="shared" si="8"/>
        <v>2750.8799999999997</v>
      </c>
      <c r="O16" s="5">
        <f t="shared" si="9"/>
        <v>4126.32</v>
      </c>
      <c r="P16" s="5">
        <f t="shared" si="10"/>
        <v>1375.4399999999998</v>
      </c>
      <c r="Q16" s="5">
        <f t="shared" si="12"/>
        <v>99031.679999999993</v>
      </c>
      <c r="R16" s="17">
        <f t="shared" si="11"/>
        <v>153708.78719999999</v>
      </c>
    </row>
    <row r="17" spans="1:18" ht="12.75" x14ac:dyDescent="0.2">
      <c r="A17" s="308" t="s">
        <v>751</v>
      </c>
      <c r="B17" s="415">
        <v>36</v>
      </c>
      <c r="C17" s="4" t="s">
        <v>764</v>
      </c>
      <c r="D17" s="311">
        <v>1538.18</v>
      </c>
      <c r="E17" s="5">
        <f t="shared" si="0"/>
        <v>55374.48</v>
      </c>
      <c r="F17" s="5">
        <f t="shared" si="3"/>
        <v>11074.896000000001</v>
      </c>
      <c r="G17" s="5">
        <f t="shared" si="4"/>
        <v>11074.896000000001</v>
      </c>
      <c r="H17" s="6">
        <v>300</v>
      </c>
      <c r="I17" s="6">
        <f>B17*H17</f>
        <v>10800</v>
      </c>
      <c r="J17" s="15">
        <f t="shared" si="5"/>
        <v>12182.385600000001</v>
      </c>
      <c r="K17" s="5">
        <f t="shared" si="2"/>
        <v>146188.62720000002</v>
      </c>
      <c r="L17" s="5">
        <f t="shared" si="6"/>
        <v>55374.48</v>
      </c>
      <c r="M17" s="5">
        <f t="shared" si="7"/>
        <v>12182.385600000001</v>
      </c>
      <c r="N17" s="5">
        <f t="shared" si="8"/>
        <v>18458.16</v>
      </c>
      <c r="O17" s="5">
        <f t="shared" si="9"/>
        <v>27687.24</v>
      </c>
      <c r="P17" s="5">
        <f t="shared" si="10"/>
        <v>9229.08</v>
      </c>
      <c r="Q17" s="5">
        <f t="shared" si="12"/>
        <v>664493.76</v>
      </c>
      <c r="R17" s="17">
        <f t="shared" si="11"/>
        <v>1034420.3903999999</v>
      </c>
    </row>
    <row r="18" spans="1:18" ht="12.75" x14ac:dyDescent="0.2">
      <c r="A18" s="308" t="s">
        <v>22</v>
      </c>
      <c r="B18" s="415">
        <v>2</v>
      </c>
      <c r="C18" s="4" t="s">
        <v>764</v>
      </c>
      <c r="D18" s="311">
        <v>1665.93</v>
      </c>
      <c r="E18" s="5">
        <f t="shared" si="0"/>
        <v>3331.86</v>
      </c>
      <c r="F18" s="5">
        <f t="shared" si="3"/>
        <v>666.37200000000007</v>
      </c>
      <c r="G18" s="5">
        <f t="shared" si="4"/>
        <v>666.37200000000007</v>
      </c>
      <c r="H18" s="6">
        <v>300</v>
      </c>
      <c r="I18" s="6">
        <f>B18*H18</f>
        <v>600</v>
      </c>
      <c r="J18" s="15">
        <f t="shared" si="5"/>
        <v>733.00920000000008</v>
      </c>
      <c r="K18" s="5">
        <f t="shared" si="2"/>
        <v>8796.1104000000014</v>
      </c>
      <c r="L18" s="5">
        <f t="shared" si="6"/>
        <v>3331.86</v>
      </c>
      <c r="M18" s="5">
        <f t="shared" si="7"/>
        <v>733.00920000000008</v>
      </c>
      <c r="N18" s="5">
        <f t="shared" si="8"/>
        <v>1110.6200000000001</v>
      </c>
      <c r="O18" s="5">
        <f t="shared" si="9"/>
        <v>1665.93</v>
      </c>
      <c r="P18" s="5">
        <f t="shared" si="10"/>
        <v>555.31000000000006</v>
      </c>
      <c r="Q18" s="5">
        <f t="shared" si="12"/>
        <v>39982.32</v>
      </c>
      <c r="R18" s="17">
        <f t="shared" si="11"/>
        <v>62472.772800000006</v>
      </c>
    </row>
    <row r="19" spans="1:18" ht="12.75" x14ac:dyDescent="0.2">
      <c r="A19" s="308" t="s">
        <v>23</v>
      </c>
      <c r="B19" s="415">
        <v>5</v>
      </c>
      <c r="C19" s="4" t="s">
        <v>763</v>
      </c>
      <c r="D19" s="311">
        <v>4016.51</v>
      </c>
      <c r="E19" s="5">
        <f t="shared" si="0"/>
        <v>20082.550000000003</v>
      </c>
      <c r="F19" s="5">
        <f t="shared" si="3"/>
        <v>4016.5100000000007</v>
      </c>
      <c r="G19" s="5">
        <f t="shared" si="4"/>
        <v>4016.5100000000007</v>
      </c>
      <c r="H19" s="6">
        <v>300</v>
      </c>
      <c r="I19" s="6">
        <f>B19*H19</f>
        <v>1500</v>
      </c>
      <c r="J19" s="15">
        <f t="shared" si="5"/>
        <v>4418.161000000001</v>
      </c>
      <c r="K19" s="5">
        <f t="shared" si="2"/>
        <v>53017.932000000015</v>
      </c>
      <c r="L19" s="5">
        <f t="shared" si="6"/>
        <v>20082.550000000003</v>
      </c>
      <c r="M19" s="5">
        <f t="shared" si="7"/>
        <v>4418.161000000001</v>
      </c>
      <c r="N19" s="5">
        <f t="shared" si="8"/>
        <v>6694.1833333333343</v>
      </c>
      <c r="O19" s="5">
        <f t="shared" si="9"/>
        <v>10041.275000000001</v>
      </c>
      <c r="P19" s="5">
        <f t="shared" si="10"/>
        <v>3347.0916666666672</v>
      </c>
      <c r="Q19" s="5">
        <f t="shared" si="12"/>
        <v>240990.60000000003</v>
      </c>
      <c r="R19" s="17">
        <f t="shared" si="11"/>
        <v>372925.52400000009</v>
      </c>
    </row>
    <row r="20" spans="1:18" ht="12.75" x14ac:dyDescent="0.2">
      <c r="A20" s="308" t="s">
        <v>24</v>
      </c>
      <c r="B20" s="415">
        <v>5</v>
      </c>
      <c r="C20" s="4" t="s">
        <v>764</v>
      </c>
      <c r="D20" s="311">
        <v>4541.6000000000004</v>
      </c>
      <c r="E20" s="5">
        <f t="shared" si="0"/>
        <v>22708</v>
      </c>
      <c r="F20" s="5">
        <f t="shared" si="3"/>
        <v>4541.6000000000004</v>
      </c>
      <c r="G20" s="5">
        <f t="shared" si="4"/>
        <v>4541.6000000000004</v>
      </c>
      <c r="H20" s="6">
        <v>300</v>
      </c>
      <c r="I20" s="6">
        <v>0</v>
      </c>
      <c r="J20" s="15">
        <f t="shared" si="5"/>
        <v>4995.76</v>
      </c>
      <c r="K20" s="5">
        <f t="shared" si="2"/>
        <v>59949.120000000003</v>
      </c>
      <c r="L20" s="5">
        <f t="shared" si="6"/>
        <v>22708</v>
      </c>
      <c r="M20" s="5">
        <f t="shared" si="7"/>
        <v>4995.76</v>
      </c>
      <c r="N20" s="5">
        <f t="shared" si="8"/>
        <v>7569.333333333333</v>
      </c>
      <c r="O20" s="5">
        <f t="shared" si="9"/>
        <v>11354</v>
      </c>
      <c r="P20" s="5">
        <f t="shared" si="10"/>
        <v>3784.6666666666665</v>
      </c>
      <c r="Q20" s="5">
        <f t="shared" si="12"/>
        <v>272496</v>
      </c>
      <c r="R20" s="17">
        <f t="shared" si="11"/>
        <v>419943.83999999997</v>
      </c>
    </row>
    <row r="21" spans="1:18" ht="12.75" x14ac:dyDescent="0.2">
      <c r="A21" s="308" t="s">
        <v>837</v>
      </c>
      <c r="B21" s="415">
        <v>52</v>
      </c>
      <c r="C21" s="4" t="s">
        <v>764</v>
      </c>
      <c r="D21" s="325">
        <v>1709.65</v>
      </c>
      <c r="E21" s="5">
        <f t="shared" si="0"/>
        <v>88901.8</v>
      </c>
      <c r="F21" s="5">
        <f t="shared" si="3"/>
        <v>17780.36</v>
      </c>
      <c r="G21" s="5">
        <f t="shared" si="4"/>
        <v>17780.36</v>
      </c>
      <c r="H21" s="6">
        <v>300</v>
      </c>
      <c r="I21" s="6">
        <v>0</v>
      </c>
      <c r="J21" s="15">
        <f t="shared" si="5"/>
        <v>19558.396000000001</v>
      </c>
      <c r="K21" s="5">
        <f t="shared" si="2"/>
        <v>234700.75200000001</v>
      </c>
      <c r="L21" s="5">
        <f t="shared" si="6"/>
        <v>88901.8</v>
      </c>
      <c r="M21" s="5">
        <f t="shared" si="7"/>
        <v>19558.396000000001</v>
      </c>
      <c r="N21" s="5">
        <f t="shared" si="8"/>
        <v>29633.933333333334</v>
      </c>
      <c r="O21" s="5">
        <f t="shared" si="9"/>
        <v>44450.9</v>
      </c>
      <c r="P21" s="5">
        <f t="shared" si="10"/>
        <v>14816.966666666667</v>
      </c>
      <c r="Q21" s="5">
        <f t="shared" si="12"/>
        <v>1066821.6000000001</v>
      </c>
      <c r="R21" s="17">
        <f t="shared" si="11"/>
        <v>1643205.264</v>
      </c>
    </row>
    <row r="22" spans="1:18" ht="12.75" x14ac:dyDescent="0.2">
      <c r="A22" s="326" t="s">
        <v>752</v>
      </c>
      <c r="B22" s="355">
        <v>5</v>
      </c>
      <c r="C22" s="4" t="s">
        <v>763</v>
      </c>
      <c r="D22" s="325">
        <v>4954.2700000000004</v>
      </c>
      <c r="E22" s="5">
        <f t="shared" si="0"/>
        <v>24771.350000000002</v>
      </c>
      <c r="F22" s="5">
        <f t="shared" si="3"/>
        <v>4954.2700000000004</v>
      </c>
      <c r="G22" s="5">
        <f t="shared" si="4"/>
        <v>4954.2700000000004</v>
      </c>
      <c r="H22" s="6">
        <v>300</v>
      </c>
      <c r="I22" s="6">
        <v>0</v>
      </c>
      <c r="J22" s="15">
        <f t="shared" si="5"/>
        <v>5449.6970000000001</v>
      </c>
      <c r="K22" s="5">
        <f t="shared" si="2"/>
        <v>65396.364000000001</v>
      </c>
      <c r="L22" s="5">
        <f t="shared" si="6"/>
        <v>24771.350000000002</v>
      </c>
      <c r="M22" s="5">
        <f t="shared" si="7"/>
        <v>5449.6970000000001</v>
      </c>
      <c r="N22" s="5">
        <f t="shared" si="8"/>
        <v>8257.1166666666668</v>
      </c>
      <c r="O22" s="5">
        <f t="shared" si="9"/>
        <v>12385.675000000001</v>
      </c>
      <c r="P22" s="5">
        <f t="shared" si="10"/>
        <v>4128.5583333333334</v>
      </c>
      <c r="Q22" s="5">
        <f t="shared" si="12"/>
        <v>297256.2</v>
      </c>
      <c r="R22" s="17">
        <f t="shared" si="11"/>
        <v>458074.54800000001</v>
      </c>
    </row>
    <row r="23" spans="1:18" ht="12.75" x14ac:dyDescent="0.2">
      <c r="A23" s="326" t="s">
        <v>18</v>
      </c>
      <c r="B23" s="355">
        <v>5</v>
      </c>
      <c r="C23" s="278" t="s">
        <v>767</v>
      </c>
      <c r="D23" s="325">
        <v>5908.73</v>
      </c>
      <c r="E23" s="5">
        <f t="shared" si="0"/>
        <v>29543.649999999998</v>
      </c>
      <c r="F23" s="5">
        <f t="shared" si="3"/>
        <v>5908.73</v>
      </c>
      <c r="G23" s="5">
        <f t="shared" si="4"/>
        <v>5908.73</v>
      </c>
      <c r="H23" s="6">
        <v>300</v>
      </c>
      <c r="I23" s="6">
        <f t="shared" ref="I23:I28" si="13">B23*H23</f>
        <v>1500</v>
      </c>
      <c r="J23" s="15">
        <f t="shared" si="5"/>
        <v>6499.6029999999992</v>
      </c>
      <c r="K23" s="5">
        <f t="shared" si="2"/>
        <v>77995.23599999999</v>
      </c>
      <c r="L23" s="5">
        <f t="shared" si="6"/>
        <v>29543.649999999998</v>
      </c>
      <c r="M23" s="5">
        <f t="shared" si="7"/>
        <v>6499.6029999999992</v>
      </c>
      <c r="N23" s="5">
        <f t="shared" si="8"/>
        <v>9847.8833333333332</v>
      </c>
      <c r="O23" s="5">
        <f t="shared" si="9"/>
        <v>14771.824999999999</v>
      </c>
      <c r="P23" s="5">
        <f t="shared" si="10"/>
        <v>4923.9416666666666</v>
      </c>
      <c r="Q23" s="5">
        <f t="shared" si="12"/>
        <v>354523.8</v>
      </c>
      <c r="R23" s="17">
        <f t="shared" si="11"/>
        <v>547766.652</v>
      </c>
    </row>
    <row r="24" spans="1:18" ht="12.75" x14ac:dyDescent="0.2">
      <c r="A24" s="328" t="s">
        <v>792</v>
      </c>
      <c r="B24" s="355">
        <v>4</v>
      </c>
      <c r="C24" s="4" t="s">
        <v>764</v>
      </c>
      <c r="D24" s="325">
        <v>4750</v>
      </c>
      <c r="E24" s="5">
        <f t="shared" si="0"/>
        <v>19000</v>
      </c>
      <c r="F24" s="5">
        <f t="shared" si="3"/>
        <v>3800</v>
      </c>
      <c r="G24" s="5">
        <f t="shared" si="4"/>
        <v>3800</v>
      </c>
      <c r="H24" s="6">
        <v>300</v>
      </c>
      <c r="I24" s="6">
        <f t="shared" si="13"/>
        <v>1200</v>
      </c>
      <c r="J24" s="15">
        <f t="shared" si="5"/>
        <v>4180</v>
      </c>
      <c r="K24" s="5">
        <f t="shared" si="2"/>
        <v>50160</v>
      </c>
      <c r="L24" s="5">
        <f t="shared" si="6"/>
        <v>19000</v>
      </c>
      <c r="M24" s="5">
        <f t="shared" si="7"/>
        <v>4180</v>
      </c>
      <c r="N24" s="5">
        <f t="shared" si="8"/>
        <v>6333.333333333333</v>
      </c>
      <c r="O24" s="5">
        <f t="shared" si="9"/>
        <v>9500</v>
      </c>
      <c r="P24" s="5">
        <f t="shared" si="10"/>
        <v>3166.6666666666665</v>
      </c>
      <c r="Q24" s="5">
        <f t="shared" si="12"/>
        <v>228000</v>
      </c>
      <c r="R24" s="17">
        <f t="shared" si="11"/>
        <v>352620</v>
      </c>
    </row>
    <row r="25" spans="1:18" ht="12.75" x14ac:dyDescent="0.2">
      <c r="A25" s="328" t="s">
        <v>840</v>
      </c>
      <c r="B25" s="355">
        <v>1</v>
      </c>
      <c r="C25" s="4" t="s">
        <v>764</v>
      </c>
      <c r="D25" s="322">
        <v>2441.7399999999998</v>
      </c>
      <c r="E25" s="5">
        <f t="shared" si="0"/>
        <v>2441.7399999999998</v>
      </c>
      <c r="F25" s="5">
        <f t="shared" si="3"/>
        <v>488.34799999999996</v>
      </c>
      <c r="G25" s="5">
        <f t="shared" si="4"/>
        <v>488.34799999999996</v>
      </c>
      <c r="H25" s="6">
        <v>300</v>
      </c>
      <c r="I25" s="6">
        <f t="shared" si="13"/>
        <v>300</v>
      </c>
      <c r="J25" s="15">
        <f t="shared" si="5"/>
        <v>537.18279999999993</v>
      </c>
      <c r="K25" s="5">
        <f t="shared" si="2"/>
        <v>6446.1935999999987</v>
      </c>
      <c r="L25" s="5">
        <f t="shared" si="6"/>
        <v>2441.7399999999998</v>
      </c>
      <c r="M25" s="5">
        <f t="shared" si="7"/>
        <v>537.18279999999993</v>
      </c>
      <c r="N25" s="5">
        <f t="shared" si="8"/>
        <v>813.9133333333333</v>
      </c>
      <c r="O25" s="5">
        <f t="shared" si="9"/>
        <v>1220.8699999999999</v>
      </c>
      <c r="P25" s="5">
        <f t="shared" si="10"/>
        <v>406.95666666666665</v>
      </c>
      <c r="Q25" s="5">
        <f t="shared" si="12"/>
        <v>29300.879999999997</v>
      </c>
      <c r="R25" s="17">
        <f t="shared" si="11"/>
        <v>45723.355199999991</v>
      </c>
    </row>
    <row r="26" spans="1:18" ht="9.75" customHeight="1" x14ac:dyDescent="0.2">
      <c r="A26" s="330" t="s">
        <v>793</v>
      </c>
      <c r="B26" s="355">
        <v>1</v>
      </c>
      <c r="C26" s="4" t="s">
        <v>764</v>
      </c>
      <c r="D26" s="325">
        <v>4318.18</v>
      </c>
      <c r="E26" s="5">
        <f t="shared" si="0"/>
        <v>4318.18</v>
      </c>
      <c r="F26" s="5">
        <f t="shared" si="3"/>
        <v>863.63600000000008</v>
      </c>
      <c r="G26" s="5">
        <f t="shared" si="4"/>
        <v>863.63600000000008</v>
      </c>
      <c r="H26" s="6">
        <v>300</v>
      </c>
      <c r="I26" s="6">
        <f t="shared" si="13"/>
        <v>300</v>
      </c>
      <c r="J26" s="15">
        <f t="shared" si="5"/>
        <v>949.9996000000001</v>
      </c>
      <c r="K26" s="5">
        <f t="shared" si="2"/>
        <v>11399.995200000001</v>
      </c>
      <c r="L26" s="5">
        <f t="shared" si="6"/>
        <v>4318.18</v>
      </c>
      <c r="M26" s="5">
        <f t="shared" si="7"/>
        <v>949.9996000000001</v>
      </c>
      <c r="N26" s="5">
        <f t="shared" si="8"/>
        <v>1439.3933333333334</v>
      </c>
      <c r="O26" s="5">
        <f t="shared" si="9"/>
        <v>2159.09</v>
      </c>
      <c r="P26" s="5">
        <f t="shared" si="10"/>
        <v>719.69666666666672</v>
      </c>
      <c r="Q26" s="5">
        <f t="shared" si="12"/>
        <v>51818.16</v>
      </c>
      <c r="R26" s="17">
        <f t="shared" si="11"/>
        <v>80399.966400000005</v>
      </c>
    </row>
    <row r="27" spans="1:18" ht="12.75" x14ac:dyDescent="0.2">
      <c r="A27" s="328" t="s">
        <v>794</v>
      </c>
      <c r="B27" s="355">
        <v>5</v>
      </c>
      <c r="C27" s="4" t="s">
        <v>764</v>
      </c>
      <c r="D27" s="331">
        <v>5201.5</v>
      </c>
      <c r="E27" s="5">
        <f t="shared" si="0"/>
        <v>26007.5</v>
      </c>
      <c r="F27" s="5">
        <f t="shared" si="3"/>
        <v>5201.5</v>
      </c>
      <c r="G27" s="5">
        <f t="shared" si="4"/>
        <v>5201.5</v>
      </c>
      <c r="H27" s="6">
        <v>300</v>
      </c>
      <c r="I27" s="6">
        <f t="shared" si="13"/>
        <v>1500</v>
      </c>
      <c r="J27" s="15">
        <f t="shared" si="5"/>
        <v>5721.65</v>
      </c>
      <c r="K27" s="5">
        <f t="shared" si="2"/>
        <v>68659.799999999988</v>
      </c>
      <c r="L27" s="5">
        <f t="shared" si="6"/>
        <v>26007.5</v>
      </c>
      <c r="M27" s="5">
        <f t="shared" si="7"/>
        <v>5721.65</v>
      </c>
      <c r="N27" s="5">
        <f t="shared" si="8"/>
        <v>8669.1666666666661</v>
      </c>
      <c r="O27" s="5">
        <f t="shared" si="9"/>
        <v>13003.75</v>
      </c>
      <c r="P27" s="5">
        <f t="shared" si="10"/>
        <v>4334.583333333333</v>
      </c>
      <c r="Q27" s="5">
        <f t="shared" si="12"/>
        <v>312090</v>
      </c>
      <c r="R27" s="17">
        <f t="shared" si="11"/>
        <v>482418.6</v>
      </c>
    </row>
    <row r="28" spans="1:18" ht="12.75" x14ac:dyDescent="0.2">
      <c r="A28" s="328" t="s">
        <v>795</v>
      </c>
      <c r="B28" s="355">
        <v>1</v>
      </c>
      <c r="C28" s="4" t="s">
        <v>764</v>
      </c>
      <c r="D28" s="325">
        <v>6859.9</v>
      </c>
      <c r="E28" s="5">
        <f t="shared" si="0"/>
        <v>6859.9</v>
      </c>
      <c r="F28" s="5">
        <f t="shared" si="3"/>
        <v>1371.98</v>
      </c>
      <c r="G28" s="5">
        <f t="shared" si="4"/>
        <v>1371.98</v>
      </c>
      <c r="H28" s="6">
        <v>300</v>
      </c>
      <c r="I28" s="6">
        <f t="shared" si="13"/>
        <v>300</v>
      </c>
      <c r="J28" s="15">
        <f t="shared" si="5"/>
        <v>1509.1779999999999</v>
      </c>
      <c r="K28" s="5">
        <f t="shared" si="2"/>
        <v>18110.135999999999</v>
      </c>
      <c r="L28" s="5">
        <f t="shared" si="6"/>
        <v>6859.9</v>
      </c>
      <c r="M28" s="5">
        <f t="shared" si="7"/>
        <v>1509.1779999999999</v>
      </c>
      <c r="N28" s="5">
        <f t="shared" si="8"/>
        <v>2286.6333333333332</v>
      </c>
      <c r="O28" s="5">
        <f t="shared" si="9"/>
        <v>3429.95</v>
      </c>
      <c r="P28" s="5">
        <f t="shared" si="10"/>
        <v>1143.3166666666666</v>
      </c>
      <c r="Q28" s="5">
        <f t="shared" si="12"/>
        <v>82318.799999999988</v>
      </c>
      <c r="R28" s="17">
        <f t="shared" si="11"/>
        <v>127370.95199999999</v>
      </c>
    </row>
    <row r="29" spans="1:18" ht="12.75" x14ac:dyDescent="0.2">
      <c r="A29" s="328" t="s">
        <v>835</v>
      </c>
      <c r="B29" s="355">
        <v>1</v>
      </c>
      <c r="C29" s="4" t="s">
        <v>764</v>
      </c>
      <c r="D29" s="322">
        <v>4317.22</v>
      </c>
      <c r="E29" s="5">
        <f t="shared" si="0"/>
        <v>4317.22</v>
      </c>
      <c r="F29" s="5">
        <f t="shared" si="3"/>
        <v>863.44400000000007</v>
      </c>
      <c r="G29" s="5">
        <f t="shared" si="4"/>
        <v>863.44400000000007</v>
      </c>
      <c r="H29" s="6">
        <v>300</v>
      </c>
      <c r="I29" s="6">
        <f>B29*H29</f>
        <v>300</v>
      </c>
      <c r="J29" s="15">
        <f t="shared" si="5"/>
        <v>949.78840000000002</v>
      </c>
      <c r="K29" s="5">
        <f t="shared" si="2"/>
        <v>11397.460800000001</v>
      </c>
      <c r="L29" s="5">
        <f t="shared" si="6"/>
        <v>4317.22</v>
      </c>
      <c r="M29" s="5">
        <f t="shared" si="7"/>
        <v>949.78840000000002</v>
      </c>
      <c r="N29" s="5">
        <f t="shared" si="8"/>
        <v>1439.0733333333335</v>
      </c>
      <c r="O29" s="5">
        <f t="shared" si="9"/>
        <v>2158.61</v>
      </c>
      <c r="P29" s="5">
        <f t="shared" si="10"/>
        <v>719.53666666666675</v>
      </c>
      <c r="Q29" s="5">
        <f t="shared" si="12"/>
        <v>51806.64</v>
      </c>
      <c r="R29" s="17">
        <f t="shared" si="11"/>
        <v>80382.225600000005</v>
      </c>
    </row>
    <row r="30" spans="1:18" ht="12.75" x14ac:dyDescent="0.2">
      <c r="A30" s="328" t="s">
        <v>753</v>
      </c>
      <c r="B30" s="355">
        <v>53</v>
      </c>
      <c r="C30" s="4" t="s">
        <v>764</v>
      </c>
      <c r="D30" s="325">
        <v>11314.1</v>
      </c>
      <c r="E30" s="5">
        <f t="shared" si="0"/>
        <v>599647.30000000005</v>
      </c>
      <c r="F30" s="5">
        <f t="shared" si="3"/>
        <v>119929.46000000002</v>
      </c>
      <c r="G30" s="5">
        <f t="shared" si="4"/>
        <v>119929.46000000002</v>
      </c>
      <c r="H30" s="6">
        <v>300</v>
      </c>
      <c r="I30" s="6">
        <f>B30*H30</f>
        <v>15900</v>
      </c>
      <c r="J30" s="15">
        <f t="shared" si="5"/>
        <v>131922.40600000002</v>
      </c>
      <c r="K30" s="5">
        <f t="shared" si="2"/>
        <v>1583068.8720000002</v>
      </c>
      <c r="L30" s="5">
        <f t="shared" si="6"/>
        <v>599647.30000000005</v>
      </c>
      <c r="M30" s="5">
        <f t="shared" si="7"/>
        <v>131922.40600000002</v>
      </c>
      <c r="N30" s="5">
        <f t="shared" si="8"/>
        <v>199882.43333333335</v>
      </c>
      <c r="O30" s="5">
        <f t="shared" si="9"/>
        <v>299823.65000000002</v>
      </c>
      <c r="P30" s="5">
        <f t="shared" si="10"/>
        <v>99941.216666666674</v>
      </c>
      <c r="Q30" s="5">
        <f t="shared" si="12"/>
        <v>7195767.6000000006</v>
      </c>
      <c r="R30" s="17">
        <f t="shared" si="11"/>
        <v>11097682.104</v>
      </c>
    </row>
    <row r="31" spans="1:18" ht="12.75" x14ac:dyDescent="0.2">
      <c r="A31" s="308" t="s">
        <v>754</v>
      </c>
      <c r="B31" s="415">
        <v>5</v>
      </c>
      <c r="C31" s="4" t="s">
        <v>764</v>
      </c>
      <c r="D31" s="311">
        <v>11314.1</v>
      </c>
      <c r="E31" s="5">
        <f t="shared" ref="E31:E36" si="14">B31*D31</f>
        <v>56570.5</v>
      </c>
      <c r="F31" s="5">
        <f t="shared" si="3"/>
        <v>11314.1</v>
      </c>
      <c r="G31" s="5">
        <f t="shared" si="4"/>
        <v>11314.1</v>
      </c>
      <c r="H31" s="6">
        <v>300</v>
      </c>
      <c r="I31" s="6">
        <f t="shared" ref="I31:I36" si="15">B31*H31</f>
        <v>1500</v>
      </c>
      <c r="J31" s="15">
        <f t="shared" si="5"/>
        <v>12445.51</v>
      </c>
      <c r="K31" s="5">
        <f t="shared" ref="K31:K36" si="16">J31*12</f>
        <v>149346.12</v>
      </c>
      <c r="L31" s="5">
        <f t="shared" si="6"/>
        <v>56570.5</v>
      </c>
      <c r="M31" s="5">
        <f t="shared" si="7"/>
        <v>12445.51</v>
      </c>
      <c r="N31" s="5">
        <f t="shared" si="8"/>
        <v>18856.833333333332</v>
      </c>
      <c r="O31" s="5">
        <f t="shared" si="9"/>
        <v>28285.25</v>
      </c>
      <c r="P31" s="5">
        <f t="shared" si="10"/>
        <v>9428.4166666666661</v>
      </c>
      <c r="Q31" s="5">
        <f t="shared" si="12"/>
        <v>678846</v>
      </c>
      <c r="R31" s="17">
        <f t="shared" si="11"/>
        <v>1047222.8400000001</v>
      </c>
    </row>
    <row r="32" spans="1:18" ht="12.75" x14ac:dyDescent="0.2">
      <c r="A32" s="308" t="s">
        <v>755</v>
      </c>
      <c r="B32" s="415">
        <v>6</v>
      </c>
      <c r="C32" s="4" t="s">
        <v>764</v>
      </c>
      <c r="D32" s="325">
        <v>11314.1</v>
      </c>
      <c r="E32" s="5">
        <f t="shared" si="14"/>
        <v>67884.600000000006</v>
      </c>
      <c r="F32" s="5">
        <f t="shared" si="3"/>
        <v>13576.920000000002</v>
      </c>
      <c r="G32" s="5">
        <f t="shared" si="4"/>
        <v>13576.920000000002</v>
      </c>
      <c r="H32" s="6">
        <v>300</v>
      </c>
      <c r="I32" s="6">
        <f t="shared" si="15"/>
        <v>1800</v>
      </c>
      <c r="J32" s="15">
        <f t="shared" si="5"/>
        <v>14934.612000000001</v>
      </c>
      <c r="K32" s="5">
        <f t="shared" si="16"/>
        <v>179215.34400000001</v>
      </c>
      <c r="L32" s="5">
        <f t="shared" si="6"/>
        <v>67884.600000000006</v>
      </c>
      <c r="M32" s="5">
        <f t="shared" si="7"/>
        <v>14934.612000000001</v>
      </c>
      <c r="N32" s="5">
        <f t="shared" si="8"/>
        <v>22628.2</v>
      </c>
      <c r="O32" s="5">
        <f t="shared" si="9"/>
        <v>33942.300000000003</v>
      </c>
      <c r="P32" s="5">
        <f t="shared" si="10"/>
        <v>11314.1</v>
      </c>
      <c r="Q32" s="5">
        <f t="shared" si="12"/>
        <v>814615.20000000007</v>
      </c>
      <c r="R32" s="17">
        <f t="shared" si="11"/>
        <v>1256607.4080000001</v>
      </c>
    </row>
    <row r="33" spans="1:18" ht="12.75" x14ac:dyDescent="0.2">
      <c r="A33" s="308" t="s">
        <v>25</v>
      </c>
      <c r="B33" s="415">
        <v>5</v>
      </c>
      <c r="C33" s="4" t="s">
        <v>764</v>
      </c>
      <c r="D33" s="332">
        <v>11314.1</v>
      </c>
      <c r="E33" s="5">
        <f t="shared" si="14"/>
        <v>56570.5</v>
      </c>
      <c r="F33" s="5">
        <f t="shared" si="3"/>
        <v>11314.1</v>
      </c>
      <c r="G33" s="5">
        <f t="shared" si="4"/>
        <v>11314.1</v>
      </c>
      <c r="H33" s="6">
        <v>300</v>
      </c>
      <c r="I33" s="6">
        <f t="shared" si="15"/>
        <v>1500</v>
      </c>
      <c r="J33" s="15">
        <f t="shared" si="5"/>
        <v>12445.51</v>
      </c>
      <c r="K33" s="5">
        <f t="shared" si="16"/>
        <v>149346.12</v>
      </c>
      <c r="L33" s="5">
        <f t="shared" si="6"/>
        <v>56570.5</v>
      </c>
      <c r="M33" s="5">
        <f t="shared" si="7"/>
        <v>12445.51</v>
      </c>
      <c r="N33" s="5">
        <f t="shared" si="8"/>
        <v>18856.833333333332</v>
      </c>
      <c r="O33" s="5">
        <f t="shared" si="9"/>
        <v>28285.25</v>
      </c>
      <c r="P33" s="5">
        <f t="shared" si="10"/>
        <v>9428.4166666666661</v>
      </c>
      <c r="Q33" s="5">
        <f t="shared" si="12"/>
        <v>678846</v>
      </c>
      <c r="R33" s="17">
        <f t="shared" si="11"/>
        <v>1047222.8400000001</v>
      </c>
    </row>
    <row r="34" spans="1:18" ht="12.75" x14ac:dyDescent="0.2">
      <c r="A34" s="308" t="s">
        <v>756</v>
      </c>
      <c r="B34" s="415">
        <v>38</v>
      </c>
      <c r="C34" s="4" t="s">
        <v>764</v>
      </c>
      <c r="D34" s="332">
        <v>5487.92</v>
      </c>
      <c r="E34" s="5">
        <f t="shared" si="14"/>
        <v>208540.96</v>
      </c>
      <c r="F34" s="5">
        <f t="shared" si="3"/>
        <v>41708.192000000003</v>
      </c>
      <c r="G34" s="5">
        <f t="shared" si="4"/>
        <v>41708.192000000003</v>
      </c>
      <c r="H34" s="6">
        <v>300</v>
      </c>
      <c r="I34" s="6">
        <f t="shared" si="15"/>
        <v>11400</v>
      </c>
      <c r="J34" s="15">
        <f t="shared" si="5"/>
        <v>45879.011200000001</v>
      </c>
      <c r="K34" s="5">
        <f t="shared" si="16"/>
        <v>550548.13439999998</v>
      </c>
      <c r="L34" s="5">
        <f t="shared" si="6"/>
        <v>208540.96</v>
      </c>
      <c r="M34" s="5">
        <f t="shared" si="7"/>
        <v>45879.011200000001</v>
      </c>
      <c r="N34" s="5">
        <f t="shared" si="8"/>
        <v>69513.653333333335</v>
      </c>
      <c r="O34" s="5">
        <f t="shared" si="9"/>
        <v>104270.48</v>
      </c>
      <c r="P34" s="5">
        <f t="shared" si="10"/>
        <v>34756.826666666668</v>
      </c>
      <c r="Q34" s="5">
        <f t="shared" si="12"/>
        <v>2502491.52</v>
      </c>
      <c r="R34" s="17">
        <f t="shared" si="11"/>
        <v>3865536.9408</v>
      </c>
    </row>
    <row r="35" spans="1:18" ht="12.75" x14ac:dyDescent="0.2">
      <c r="A35" s="308" t="s">
        <v>757</v>
      </c>
      <c r="B35" s="415">
        <v>5</v>
      </c>
      <c r="C35" s="4" t="s">
        <v>767</v>
      </c>
      <c r="D35" s="332">
        <v>4282.6400000000003</v>
      </c>
      <c r="E35" s="5">
        <f t="shared" si="14"/>
        <v>21413.200000000001</v>
      </c>
      <c r="F35" s="5">
        <f t="shared" si="3"/>
        <v>4282.6400000000003</v>
      </c>
      <c r="G35" s="5">
        <f t="shared" si="4"/>
        <v>4282.6400000000003</v>
      </c>
      <c r="H35" s="6">
        <v>300</v>
      </c>
      <c r="I35" s="6">
        <f t="shared" si="15"/>
        <v>1500</v>
      </c>
      <c r="J35" s="15">
        <f t="shared" si="5"/>
        <v>4710.9040000000005</v>
      </c>
      <c r="K35" s="5">
        <f t="shared" si="16"/>
        <v>56530.848000000005</v>
      </c>
      <c r="L35" s="5">
        <f t="shared" si="6"/>
        <v>21413.200000000001</v>
      </c>
      <c r="M35" s="5">
        <f t="shared" si="7"/>
        <v>4710.9040000000005</v>
      </c>
      <c r="N35" s="5">
        <f t="shared" si="8"/>
        <v>7137.7333333333336</v>
      </c>
      <c r="O35" s="5">
        <f t="shared" si="9"/>
        <v>10706.6</v>
      </c>
      <c r="P35" s="5">
        <f t="shared" si="10"/>
        <v>3568.8666666666668</v>
      </c>
      <c r="Q35" s="5">
        <f t="shared" si="12"/>
        <v>256958.40000000002</v>
      </c>
      <c r="R35" s="17">
        <f t="shared" si="11"/>
        <v>397515.93599999999</v>
      </c>
    </row>
    <row r="36" spans="1:18" ht="12.75" x14ac:dyDescent="0.2">
      <c r="A36" s="308" t="s">
        <v>758</v>
      </c>
      <c r="B36" s="415">
        <v>5</v>
      </c>
      <c r="C36" s="4" t="s">
        <v>768</v>
      </c>
      <c r="D36" s="311">
        <v>3158.93</v>
      </c>
      <c r="E36" s="5">
        <f t="shared" si="14"/>
        <v>15794.65</v>
      </c>
      <c r="F36" s="5">
        <f t="shared" si="3"/>
        <v>3158.9300000000003</v>
      </c>
      <c r="G36" s="5">
        <f t="shared" si="4"/>
        <v>3158.9300000000003</v>
      </c>
      <c r="H36" s="6">
        <v>300</v>
      </c>
      <c r="I36" s="6">
        <f t="shared" si="15"/>
        <v>1500</v>
      </c>
      <c r="J36" s="15">
        <f t="shared" si="5"/>
        <v>3474.8229999999999</v>
      </c>
      <c r="K36" s="5">
        <f t="shared" si="16"/>
        <v>41697.875999999997</v>
      </c>
      <c r="L36" s="5">
        <f t="shared" si="6"/>
        <v>15794.65</v>
      </c>
      <c r="M36" s="5">
        <f t="shared" si="7"/>
        <v>3474.8229999999999</v>
      </c>
      <c r="N36" s="5">
        <f t="shared" si="8"/>
        <v>5264.8833333333332</v>
      </c>
      <c r="O36" s="5">
        <f t="shared" si="9"/>
        <v>7897.3249999999998</v>
      </c>
      <c r="P36" s="5">
        <f t="shared" si="10"/>
        <v>2632.4416666666666</v>
      </c>
      <c r="Q36" s="5">
        <f t="shared" si="12"/>
        <v>189535.8</v>
      </c>
      <c r="R36" s="17">
        <f t="shared" si="11"/>
        <v>293685.13199999998</v>
      </c>
    </row>
    <row r="37" spans="1:18" s="7" customFormat="1" x14ac:dyDescent="0.15">
      <c r="A37" s="282"/>
      <c r="B37" s="282">
        <f>SUM(B4:B36)</f>
        <v>498</v>
      </c>
      <c r="C37" s="282"/>
      <c r="D37" s="283"/>
      <c r="E37" s="279">
        <f>SUM(E4:E36)</f>
        <v>2144806.96</v>
      </c>
      <c r="F37" s="279">
        <f>SUM(F4:F36)</f>
        <v>428961.39199999999</v>
      </c>
      <c r="G37" s="279">
        <f t="shared" ref="G37:Q37" si="17">SUM(G4:G36)</f>
        <v>428961.39199999999</v>
      </c>
      <c r="H37" s="279">
        <f t="shared" si="17"/>
        <v>9900</v>
      </c>
      <c r="I37" s="279">
        <f t="shared" si="17"/>
        <v>129000</v>
      </c>
      <c r="J37" s="279">
        <f t="shared" si="17"/>
        <v>471857.53120000008</v>
      </c>
      <c r="K37" s="279">
        <f t="shared" si="17"/>
        <v>5662290.3744000001</v>
      </c>
      <c r="L37" s="279">
        <f t="shared" si="17"/>
        <v>2144806.96</v>
      </c>
      <c r="M37" s="279">
        <f t="shared" si="17"/>
        <v>471857.53120000008</v>
      </c>
      <c r="N37" s="279">
        <f t="shared" si="17"/>
        <v>714935.6533333332</v>
      </c>
      <c r="O37" s="279">
        <f t="shared" si="17"/>
        <v>1072403.48</v>
      </c>
      <c r="P37" s="279">
        <f t="shared" si="17"/>
        <v>357467.8266666666</v>
      </c>
      <c r="Q37" s="279">
        <f t="shared" si="17"/>
        <v>25737683.52</v>
      </c>
      <c r="R37" s="279">
        <f>SUM(R4:R36)</f>
        <v>39774932.620800011</v>
      </c>
    </row>
    <row r="38" spans="1:18" s="9" customFormat="1" x14ac:dyDescent="0.15">
      <c r="A38" s="494" t="s">
        <v>35</v>
      </c>
      <c r="B38" s="494"/>
      <c r="C38" s="494"/>
      <c r="D38" s="494"/>
      <c r="E38" s="495"/>
      <c r="F38" s="495"/>
      <c r="G38" s="8"/>
      <c r="I38" s="10"/>
      <c r="J38" s="8"/>
      <c r="K38" s="8"/>
      <c r="L38" s="8"/>
      <c r="M38" s="8"/>
      <c r="N38" s="8"/>
      <c r="O38" s="8"/>
      <c r="P38" s="8"/>
      <c r="Q38" s="8"/>
    </row>
    <row r="39" spans="1:18" s="9" customFormat="1" x14ac:dyDescent="0.15">
      <c r="A39" s="261" t="s">
        <v>1</v>
      </c>
      <c r="D39" s="8"/>
      <c r="E39" s="493" t="s">
        <v>2</v>
      </c>
      <c r="F39" s="493"/>
      <c r="G39" s="8"/>
      <c r="I39" s="10"/>
      <c r="J39" s="8"/>
      <c r="K39" s="8"/>
      <c r="L39" s="8"/>
      <c r="M39" s="8"/>
      <c r="N39" s="8"/>
      <c r="O39" s="8"/>
      <c r="P39" s="8"/>
      <c r="Q39" s="8"/>
    </row>
    <row r="40" spans="1:18" x14ac:dyDescent="0.15">
      <c r="A40" s="16" t="s">
        <v>770</v>
      </c>
      <c r="B40" s="4"/>
      <c r="D40" s="8"/>
      <c r="E40" s="17" t="s">
        <v>26</v>
      </c>
      <c r="F40" s="12"/>
      <c r="G40" s="8"/>
    </row>
    <row r="41" spans="1:18" x14ac:dyDescent="0.15">
      <c r="A41" s="3" t="s">
        <v>27</v>
      </c>
      <c r="B41" s="4"/>
      <c r="D41" s="8"/>
      <c r="E41" s="17" t="s">
        <v>28</v>
      </c>
      <c r="F41" s="12"/>
      <c r="G41" s="8"/>
    </row>
    <row r="42" spans="1:18" x14ac:dyDescent="0.15">
      <c r="A42" s="3" t="s">
        <v>29</v>
      </c>
      <c r="B42" s="4"/>
      <c r="D42" s="8"/>
      <c r="E42" s="3" t="s">
        <v>29</v>
      </c>
      <c r="F42" s="14"/>
      <c r="G42" s="8"/>
    </row>
    <row r="43" spans="1:18" x14ac:dyDescent="0.15">
      <c r="A43" s="3" t="s">
        <v>30</v>
      </c>
      <c r="B43" s="4"/>
      <c r="D43" s="8"/>
      <c r="E43" s="17" t="s">
        <v>31</v>
      </c>
      <c r="F43" s="12"/>
      <c r="G43" s="8"/>
    </row>
    <row r="44" spans="1:18" x14ac:dyDescent="0.15">
      <c r="A44" s="3" t="s">
        <v>32</v>
      </c>
      <c r="B44" s="382"/>
      <c r="C44" s="10"/>
      <c r="D44" s="8"/>
      <c r="E44" s="5" t="s">
        <v>830</v>
      </c>
      <c r="F44" s="13">
        <f>(308*F43)*12</f>
        <v>0</v>
      </c>
      <c r="G44" s="8"/>
    </row>
    <row r="45" spans="1:18" x14ac:dyDescent="0.15">
      <c r="A45" s="3" t="s">
        <v>824</v>
      </c>
      <c r="B45" s="385">
        <f>SUM(B40:B44)*12</f>
        <v>0</v>
      </c>
      <c r="D45" s="8"/>
      <c r="E45" s="8"/>
      <c r="F45" s="8"/>
      <c r="G45" s="8"/>
    </row>
    <row r="46" spans="1:18" x14ac:dyDescent="0.15">
      <c r="A46" s="3"/>
      <c r="B46" s="4"/>
      <c r="D46" s="8"/>
      <c r="E46" s="8"/>
      <c r="F46" s="8"/>
      <c r="G46" s="8"/>
    </row>
    <row r="47" spans="1:18" x14ac:dyDescent="0.15">
      <c r="A47" s="3"/>
      <c r="B47" s="4"/>
      <c r="C47" s="9" t="s">
        <v>821</v>
      </c>
      <c r="D47" s="8" t="s">
        <v>821</v>
      </c>
      <c r="E47" s="8"/>
      <c r="F47" s="8"/>
      <c r="G47" s="8"/>
    </row>
    <row r="48" spans="1:18" x14ac:dyDescent="0.15">
      <c r="A48" s="3" t="s">
        <v>829</v>
      </c>
      <c r="B48" s="384">
        <f>R37+B7+F44</f>
        <v>39774957.620800011</v>
      </c>
      <c r="C48" s="8"/>
      <c r="D48" s="8"/>
      <c r="E48" s="8"/>
      <c r="F48" s="8"/>
      <c r="G48" s="8"/>
    </row>
    <row r="49" spans="1:7" x14ac:dyDescent="0.15">
      <c r="A49" s="262"/>
      <c r="B49" s="383" t="s">
        <v>771</v>
      </c>
      <c r="C49" s="4" t="s">
        <v>825</v>
      </c>
      <c r="D49" s="11" t="s">
        <v>870</v>
      </c>
      <c r="E49" s="8"/>
      <c r="F49" s="8"/>
      <c r="G49" s="8"/>
    </row>
    <row r="50" spans="1:7" ht="11.25" x14ac:dyDescent="0.2">
      <c r="B50" s="420" t="s">
        <v>826</v>
      </c>
      <c r="C50" s="421">
        <f>B48/12</f>
        <v>3314579.8017333341</v>
      </c>
      <c r="D50" s="422">
        <f>'Resumo Regime Misto'!P37</f>
        <v>2751842.8119624006</v>
      </c>
      <c r="E50" s="39"/>
      <c r="F50" s="8"/>
      <c r="G50" s="8"/>
    </row>
    <row r="51" spans="1:7" ht="11.25" x14ac:dyDescent="0.2">
      <c r="B51" s="420" t="s">
        <v>827</v>
      </c>
      <c r="C51" s="421">
        <f>'Resumo Regime Misto'!P45</f>
        <v>195393.53000000003</v>
      </c>
      <c r="D51" s="422">
        <f>'Resumo Regime Misto'!P45</f>
        <v>195393.53000000003</v>
      </c>
      <c r="E51" s="39"/>
      <c r="F51" s="8"/>
      <c r="G51" s="8"/>
    </row>
    <row r="52" spans="1:7" ht="11.25" x14ac:dyDescent="0.2">
      <c r="B52" s="420" t="s">
        <v>828</v>
      </c>
      <c r="C52" s="421">
        <v>0</v>
      </c>
      <c r="D52" s="423">
        <f>'Resumo Regime Misto'!P52</f>
        <v>179254.12109812006</v>
      </c>
      <c r="E52" s="39"/>
      <c r="F52" s="8"/>
      <c r="G52" s="8"/>
    </row>
    <row r="53" spans="1:7" ht="11.25" x14ac:dyDescent="0.2">
      <c r="B53" s="420" t="s">
        <v>880</v>
      </c>
      <c r="C53" s="421">
        <f>SUM(C50:C52)</f>
        <v>3509973.3317333339</v>
      </c>
      <c r="D53" s="421">
        <f>SUM(D50:D52)</f>
        <v>3126490.4630605211</v>
      </c>
      <c r="E53" s="39"/>
      <c r="F53" s="8"/>
      <c r="G53" s="8"/>
    </row>
    <row r="54" spans="1:7" ht="11.25" x14ac:dyDescent="0.2">
      <c r="B54" s="496" t="s">
        <v>816</v>
      </c>
      <c r="C54" s="498">
        <v>0</v>
      </c>
      <c r="D54" s="498">
        <f>D53/0.95-D53</f>
        <v>164552.12963476451</v>
      </c>
      <c r="E54" s="424"/>
      <c r="F54" s="8"/>
      <c r="G54" s="8"/>
    </row>
    <row r="55" spans="1:7" ht="11.25" x14ac:dyDescent="0.2">
      <c r="B55" s="497"/>
      <c r="C55" s="497"/>
      <c r="D55" s="499"/>
      <c r="E55" s="425"/>
      <c r="F55" s="8"/>
      <c r="G55" s="8"/>
    </row>
    <row r="56" spans="1:7" ht="11.25" x14ac:dyDescent="0.2">
      <c r="B56" s="426"/>
      <c r="C56" s="426">
        <f>SUM(C53+C54)</f>
        <v>3509973.3317333339</v>
      </c>
      <c r="D56" s="427">
        <f>D53+D54</f>
        <v>3291042.5926952856</v>
      </c>
      <c r="E56" s="428" t="s">
        <v>881</v>
      </c>
      <c r="F56" s="8"/>
      <c r="G56" s="8"/>
    </row>
    <row r="57" spans="1:7" ht="11.25" x14ac:dyDescent="0.2">
      <c r="B57" s="429"/>
      <c r="C57" s="430">
        <f>C56*12</f>
        <v>42119679.980800003</v>
      </c>
      <c r="D57" s="430">
        <f>'Resumo Regime Misto'!P56</f>
        <v>38511601.912343428</v>
      </c>
      <c r="E57" s="424"/>
      <c r="F57" s="8"/>
      <c r="G57" s="8"/>
    </row>
    <row r="58" spans="1:7" ht="11.25" x14ac:dyDescent="0.2">
      <c r="B58" s="429"/>
      <c r="C58" s="490">
        <f>C57-D57</f>
        <v>3608078.0684565753</v>
      </c>
      <c r="D58" s="491"/>
      <c r="E58" s="431" t="s">
        <v>878</v>
      </c>
      <c r="F58" s="8"/>
      <c r="G58" s="8"/>
    </row>
    <row r="59" spans="1:7" x14ac:dyDescent="0.15">
      <c r="D59" s="8"/>
      <c r="E59" s="8"/>
      <c r="F59" s="8"/>
      <c r="G59" s="8"/>
    </row>
    <row r="60" spans="1:7" x14ac:dyDescent="0.15">
      <c r="D60" s="8"/>
      <c r="E60" s="8"/>
      <c r="F60" s="8"/>
      <c r="G60" s="8"/>
    </row>
    <row r="61" spans="1:7" x14ac:dyDescent="0.15">
      <c r="D61" s="8"/>
      <c r="E61" s="8"/>
      <c r="F61" s="8"/>
      <c r="G61" s="8"/>
    </row>
    <row r="62" spans="1:7" x14ac:dyDescent="0.15">
      <c r="D62" s="8"/>
      <c r="E62" s="8"/>
      <c r="F62" s="8"/>
      <c r="G62" s="8"/>
    </row>
    <row r="63" spans="1:7" x14ac:dyDescent="0.15">
      <c r="D63" s="8"/>
      <c r="E63" s="8"/>
      <c r="F63" s="8"/>
      <c r="G63" s="8"/>
    </row>
    <row r="64" spans="1:7" x14ac:dyDescent="0.15">
      <c r="D64" s="8"/>
      <c r="E64" s="8"/>
      <c r="F64" s="8"/>
      <c r="G64" s="8"/>
    </row>
    <row r="65" spans="4:7" x14ac:dyDescent="0.15">
      <c r="D65" s="8"/>
      <c r="E65" s="8"/>
      <c r="F65" s="8"/>
      <c r="G65" s="8"/>
    </row>
    <row r="66" spans="4:7" x14ac:dyDescent="0.15">
      <c r="D66" s="8"/>
      <c r="E66" s="8"/>
      <c r="F66" s="8"/>
      <c r="G66" s="8"/>
    </row>
    <row r="67" spans="4:7" x14ac:dyDescent="0.15">
      <c r="D67" s="8"/>
      <c r="E67" s="8"/>
      <c r="F67" s="8"/>
      <c r="G67" s="8"/>
    </row>
    <row r="68" spans="4:7" x14ac:dyDescent="0.15">
      <c r="D68" s="8"/>
      <c r="E68" s="8"/>
      <c r="F68" s="8"/>
      <c r="G68" s="8"/>
    </row>
    <row r="69" spans="4:7" x14ac:dyDescent="0.15">
      <c r="D69" s="8"/>
      <c r="E69" s="8"/>
      <c r="F69" s="8"/>
      <c r="G69" s="8"/>
    </row>
    <row r="70" spans="4:7" x14ac:dyDescent="0.15">
      <c r="D70" s="8"/>
      <c r="E70" s="8"/>
      <c r="F70" s="8"/>
      <c r="G70" s="8"/>
    </row>
    <row r="71" spans="4:7" x14ac:dyDescent="0.15">
      <c r="D71" s="8"/>
      <c r="E71" s="8"/>
      <c r="F71" s="8"/>
      <c r="G71" s="8"/>
    </row>
    <row r="72" spans="4:7" x14ac:dyDescent="0.15">
      <c r="D72" s="8"/>
      <c r="E72" s="8"/>
      <c r="F72" s="8"/>
      <c r="G72" s="8"/>
    </row>
    <row r="73" spans="4:7" x14ac:dyDescent="0.15">
      <c r="D73" s="8"/>
      <c r="E73" s="8"/>
      <c r="F73" s="8"/>
      <c r="G73" s="8"/>
    </row>
    <row r="74" spans="4:7" x14ac:dyDescent="0.15">
      <c r="D74" s="8"/>
      <c r="E74" s="8"/>
      <c r="F74" s="8"/>
      <c r="G74" s="8"/>
    </row>
    <row r="75" spans="4:7" x14ac:dyDescent="0.15">
      <c r="D75" s="8"/>
      <c r="E75" s="8"/>
      <c r="F75" s="8"/>
      <c r="G75" s="8"/>
    </row>
    <row r="76" spans="4:7" x14ac:dyDescent="0.15">
      <c r="D76" s="8"/>
      <c r="E76" s="8"/>
      <c r="F76" s="8"/>
      <c r="G76" s="8"/>
    </row>
    <row r="77" spans="4:7" x14ac:dyDescent="0.15">
      <c r="D77" s="8"/>
      <c r="E77" s="8"/>
      <c r="F77" s="8"/>
      <c r="G77" s="8"/>
    </row>
    <row r="78" spans="4:7" x14ac:dyDescent="0.15">
      <c r="D78" s="8"/>
      <c r="E78" s="8"/>
      <c r="F78" s="8"/>
      <c r="G78" s="8"/>
    </row>
    <row r="79" spans="4:7" x14ac:dyDescent="0.15">
      <c r="D79" s="8"/>
      <c r="E79" s="8"/>
      <c r="F79" s="8"/>
      <c r="G79" s="8"/>
    </row>
    <row r="80" spans="4:7" x14ac:dyDescent="0.15">
      <c r="D80" s="8"/>
      <c r="E80" s="8"/>
      <c r="F80" s="8"/>
      <c r="G80" s="8"/>
    </row>
    <row r="81" spans="4:7" x14ac:dyDescent="0.15">
      <c r="D81" s="8"/>
      <c r="E81" s="8"/>
      <c r="F81" s="8"/>
      <c r="G81" s="8"/>
    </row>
    <row r="82" spans="4:7" x14ac:dyDescent="0.15">
      <c r="D82" s="8"/>
      <c r="E82" s="8"/>
      <c r="F82" s="8"/>
      <c r="G82" s="8"/>
    </row>
    <row r="83" spans="4:7" x14ac:dyDescent="0.15">
      <c r="D83" s="8"/>
      <c r="E83" s="8"/>
      <c r="F83" s="8"/>
      <c r="G83" s="8"/>
    </row>
    <row r="84" spans="4:7" x14ac:dyDescent="0.15">
      <c r="D84" s="8"/>
      <c r="E84" s="8"/>
      <c r="F84" s="8"/>
      <c r="G84" s="8"/>
    </row>
    <row r="85" spans="4:7" x14ac:dyDescent="0.15">
      <c r="D85" s="8"/>
      <c r="E85" s="8"/>
      <c r="F85" s="8"/>
      <c r="G85" s="8"/>
    </row>
    <row r="86" spans="4:7" x14ac:dyDescent="0.15">
      <c r="D86" s="8"/>
      <c r="E86" s="8"/>
      <c r="F86" s="8"/>
      <c r="G86" s="8"/>
    </row>
    <row r="87" spans="4:7" x14ac:dyDescent="0.15">
      <c r="D87" s="8"/>
      <c r="E87" s="8"/>
      <c r="F87" s="8"/>
      <c r="G87" s="8"/>
    </row>
    <row r="88" spans="4:7" x14ac:dyDescent="0.15">
      <c r="D88" s="8"/>
      <c r="E88" s="8"/>
      <c r="F88" s="8"/>
      <c r="G88" s="8"/>
    </row>
    <row r="89" spans="4:7" x14ac:dyDescent="0.15">
      <c r="D89" s="8"/>
      <c r="E89" s="8"/>
      <c r="F89" s="8"/>
      <c r="G89" s="8"/>
    </row>
    <row r="90" spans="4:7" x14ac:dyDescent="0.15">
      <c r="D90" s="8"/>
      <c r="E90" s="8"/>
      <c r="F90" s="8"/>
      <c r="G90" s="8"/>
    </row>
  </sheetData>
  <mergeCells count="7">
    <mergeCell ref="C58:D58"/>
    <mergeCell ref="A1:Q2"/>
    <mergeCell ref="E39:F39"/>
    <mergeCell ref="A38:F38"/>
    <mergeCell ref="B54:B55"/>
    <mergeCell ref="C54:C55"/>
    <mergeCell ref="D54:D55"/>
  </mergeCells>
  <pageMargins left="0.511811024" right="0.511811024" top="0.78740157499999996" bottom="0.78740157499999996" header="0.31496062000000002" footer="0.31496062000000002"/>
  <pageSetup paperSize="9" scale="3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9"/>
  <sheetViews>
    <sheetView workbookViewId="0">
      <selection activeCell="D64" sqref="D64"/>
    </sheetView>
  </sheetViews>
  <sheetFormatPr defaultRowHeight="15" x14ac:dyDescent="0.25"/>
  <cols>
    <col min="1" max="1" width="4.7109375" customWidth="1"/>
    <col min="2" max="2" width="22.5703125" customWidth="1"/>
    <col min="3" max="3" width="19.28515625" customWidth="1"/>
    <col min="4" max="4" width="15.140625" customWidth="1"/>
    <col min="5" max="5" width="14.42578125" customWidth="1"/>
    <col min="6" max="6" width="10" customWidth="1"/>
    <col min="7" max="7" width="9.5703125" customWidth="1"/>
    <col min="8" max="8" width="9.28515625" customWidth="1"/>
    <col min="9" max="9" width="6.85546875" customWidth="1"/>
    <col min="10" max="10" width="10.7109375" customWidth="1"/>
    <col min="11" max="11" width="11.28515625" customWidth="1"/>
  </cols>
  <sheetData>
    <row r="1" spans="1:11" ht="18.75" x14ac:dyDescent="0.3">
      <c r="B1" s="55" t="s">
        <v>640</v>
      </c>
      <c r="C1" s="231"/>
    </row>
    <row r="3" spans="1:11" x14ac:dyDescent="0.25">
      <c r="A3" s="18" t="s">
        <v>572</v>
      </c>
      <c r="B3" s="18"/>
    </row>
    <row r="4" spans="1:11" ht="36.75" x14ac:dyDescent="0.25">
      <c r="A4" s="57" t="s">
        <v>357</v>
      </c>
      <c r="B4" s="57" t="s">
        <v>210</v>
      </c>
      <c r="C4" s="85" t="s">
        <v>573</v>
      </c>
      <c r="D4" s="85" t="s">
        <v>574</v>
      </c>
      <c r="E4" s="439" t="s">
        <v>585</v>
      </c>
      <c r="F4" s="435" t="s">
        <v>587</v>
      </c>
      <c r="G4" s="435" t="s">
        <v>588</v>
      </c>
      <c r="H4" s="435" t="s">
        <v>589</v>
      </c>
      <c r="I4" s="435" t="s">
        <v>888</v>
      </c>
      <c r="J4" s="435" t="s">
        <v>590</v>
      </c>
      <c r="K4" s="435" t="s">
        <v>556</v>
      </c>
    </row>
    <row r="5" spans="1:11" x14ac:dyDescent="0.25">
      <c r="A5" s="70">
        <v>1</v>
      </c>
      <c r="B5" s="101" t="s">
        <v>212</v>
      </c>
      <c r="C5" s="99" t="s">
        <v>536</v>
      </c>
      <c r="D5" s="99">
        <v>4</v>
      </c>
      <c r="E5" s="440"/>
      <c r="F5" s="436">
        <v>2</v>
      </c>
      <c r="G5" s="436">
        <v>1</v>
      </c>
      <c r="H5" s="436">
        <v>1</v>
      </c>
      <c r="I5" s="437">
        <v>0</v>
      </c>
      <c r="J5" s="437">
        <v>0</v>
      </c>
      <c r="K5" s="437">
        <v>0</v>
      </c>
    </row>
    <row r="6" spans="1:11" ht="72.75" x14ac:dyDescent="0.25">
      <c r="A6" s="70">
        <v>2</v>
      </c>
      <c r="B6" s="101" t="s">
        <v>213</v>
      </c>
      <c r="C6" s="99" t="s">
        <v>570</v>
      </c>
      <c r="D6" s="126">
        <v>8</v>
      </c>
      <c r="E6" s="441" t="s">
        <v>586</v>
      </c>
      <c r="F6" s="436">
        <v>1</v>
      </c>
      <c r="G6" s="436">
        <v>1</v>
      </c>
      <c r="H6" s="436">
        <v>2</v>
      </c>
      <c r="I6" s="437">
        <v>4</v>
      </c>
      <c r="J6" s="437">
        <v>0</v>
      </c>
      <c r="K6" s="437">
        <v>0</v>
      </c>
    </row>
    <row r="7" spans="1:11" x14ac:dyDescent="0.25">
      <c r="A7" s="70">
        <v>3</v>
      </c>
      <c r="B7" s="101" t="s">
        <v>214</v>
      </c>
      <c r="C7" s="70" t="s">
        <v>536</v>
      </c>
      <c r="D7" s="70">
        <v>4</v>
      </c>
      <c r="E7" s="440"/>
      <c r="F7" s="437">
        <v>2</v>
      </c>
      <c r="G7" s="437">
        <v>1</v>
      </c>
      <c r="H7" s="437">
        <v>1</v>
      </c>
      <c r="I7" s="437">
        <v>0</v>
      </c>
      <c r="J7" s="437">
        <v>0</v>
      </c>
      <c r="K7" s="437">
        <v>0</v>
      </c>
    </row>
    <row r="8" spans="1:11" x14ac:dyDescent="0.25">
      <c r="A8" s="70">
        <v>4</v>
      </c>
      <c r="B8" s="101" t="s">
        <v>220</v>
      </c>
      <c r="C8" s="70" t="s">
        <v>536</v>
      </c>
      <c r="D8" s="99">
        <v>19</v>
      </c>
      <c r="E8" s="440"/>
      <c r="F8" s="436">
        <v>4</v>
      </c>
      <c r="G8" s="436">
        <v>5</v>
      </c>
      <c r="H8" s="436">
        <v>5</v>
      </c>
      <c r="I8" s="437">
        <v>0</v>
      </c>
      <c r="J8" s="437">
        <v>5</v>
      </c>
      <c r="K8" s="437">
        <v>0</v>
      </c>
    </row>
    <row r="9" spans="1:11" x14ac:dyDescent="0.25">
      <c r="A9" s="70">
        <v>5</v>
      </c>
      <c r="B9" s="101" t="s">
        <v>221</v>
      </c>
      <c r="C9" s="99" t="s">
        <v>571</v>
      </c>
      <c r="D9" s="99">
        <v>7</v>
      </c>
      <c r="E9" s="440"/>
      <c r="F9" s="436">
        <v>2</v>
      </c>
      <c r="G9" s="436">
        <v>1</v>
      </c>
      <c r="H9" s="436">
        <v>1</v>
      </c>
      <c r="I9" s="437">
        <v>0</v>
      </c>
      <c r="J9" s="437">
        <v>3</v>
      </c>
      <c r="K9" s="437">
        <v>0</v>
      </c>
    </row>
    <row r="10" spans="1:11" x14ac:dyDescent="0.25">
      <c r="A10" s="70">
        <v>7</v>
      </c>
      <c r="B10" s="101" t="s">
        <v>234</v>
      </c>
      <c r="C10" s="70" t="s">
        <v>536</v>
      </c>
      <c r="D10" s="99">
        <v>4</v>
      </c>
      <c r="E10" s="440"/>
      <c r="F10" s="436">
        <v>1</v>
      </c>
      <c r="G10" s="436">
        <v>1</v>
      </c>
      <c r="H10" s="436">
        <v>1</v>
      </c>
      <c r="I10" s="437">
        <v>1</v>
      </c>
      <c r="J10" s="437">
        <v>0</v>
      </c>
      <c r="K10" s="437">
        <v>0</v>
      </c>
    </row>
    <row r="11" spans="1:11" x14ac:dyDescent="0.25">
      <c r="A11" s="70">
        <v>11</v>
      </c>
      <c r="B11" s="101" t="s">
        <v>469</v>
      </c>
      <c r="C11" s="70" t="s">
        <v>536</v>
      </c>
      <c r="D11" s="70">
        <v>1</v>
      </c>
      <c r="E11" s="440"/>
      <c r="F11" s="437">
        <v>0</v>
      </c>
      <c r="G11" s="437">
        <v>1</v>
      </c>
      <c r="H11" s="437">
        <v>0</v>
      </c>
      <c r="I11" s="437">
        <v>0</v>
      </c>
      <c r="J11" s="437">
        <v>0</v>
      </c>
      <c r="K11" s="437">
        <v>0</v>
      </c>
    </row>
    <row r="12" spans="1:11" x14ac:dyDescent="0.25">
      <c r="A12" s="70">
        <v>12</v>
      </c>
      <c r="B12" s="101" t="s">
        <v>224</v>
      </c>
      <c r="C12" s="70" t="s">
        <v>536</v>
      </c>
      <c r="D12" s="130">
        <v>3</v>
      </c>
      <c r="E12" s="440"/>
      <c r="F12" s="436">
        <v>1</v>
      </c>
      <c r="G12" s="436">
        <v>1</v>
      </c>
      <c r="H12" s="436">
        <v>1</v>
      </c>
      <c r="I12" s="437">
        <v>0</v>
      </c>
      <c r="J12" s="437">
        <v>0</v>
      </c>
      <c r="K12" s="437">
        <v>0</v>
      </c>
    </row>
    <row r="13" spans="1:11" x14ac:dyDescent="0.25">
      <c r="A13" s="70">
        <v>13</v>
      </c>
      <c r="B13" s="101" t="s">
        <v>225</v>
      </c>
      <c r="C13" s="70" t="s">
        <v>536</v>
      </c>
      <c r="D13" s="99">
        <v>3</v>
      </c>
      <c r="E13" s="440"/>
      <c r="F13" s="436">
        <v>1</v>
      </c>
      <c r="G13" s="436">
        <v>1</v>
      </c>
      <c r="H13" s="436">
        <v>1</v>
      </c>
      <c r="I13" s="437">
        <v>0</v>
      </c>
      <c r="J13" s="437">
        <v>0</v>
      </c>
      <c r="K13" s="437">
        <v>0</v>
      </c>
    </row>
    <row r="14" spans="1:11" x14ac:dyDescent="0.25">
      <c r="A14" s="70">
        <v>14</v>
      </c>
      <c r="B14" s="101" t="s">
        <v>235</v>
      </c>
      <c r="C14" s="99" t="s">
        <v>544</v>
      </c>
      <c r="D14" s="99">
        <v>2</v>
      </c>
      <c r="E14" s="440"/>
      <c r="F14" s="437">
        <v>1</v>
      </c>
      <c r="G14" s="437">
        <v>1</v>
      </c>
      <c r="H14" s="437">
        <v>1</v>
      </c>
      <c r="I14" s="437">
        <v>0</v>
      </c>
      <c r="J14" s="437">
        <v>0</v>
      </c>
      <c r="K14" s="437">
        <v>0</v>
      </c>
    </row>
    <row r="15" spans="1:11" x14ac:dyDescent="0.25">
      <c r="A15" s="70">
        <v>15</v>
      </c>
      <c r="B15" s="101" t="s">
        <v>236</v>
      </c>
      <c r="C15" s="70" t="s">
        <v>536</v>
      </c>
      <c r="D15" s="70">
        <v>3</v>
      </c>
      <c r="E15" s="440"/>
      <c r="F15" s="437">
        <v>1</v>
      </c>
      <c r="G15" s="437">
        <v>0</v>
      </c>
      <c r="H15" s="437">
        <v>0</v>
      </c>
      <c r="I15" s="437">
        <v>2</v>
      </c>
      <c r="J15" s="437">
        <v>0</v>
      </c>
      <c r="K15" s="437">
        <v>0</v>
      </c>
    </row>
    <row r="16" spans="1:11" ht="36.75" x14ac:dyDescent="0.25">
      <c r="A16" s="70">
        <v>16</v>
      </c>
      <c r="B16" s="101" t="s">
        <v>642</v>
      </c>
      <c r="C16" s="99" t="s">
        <v>632</v>
      </c>
      <c r="D16" s="99">
        <v>20</v>
      </c>
      <c r="E16" s="441" t="s">
        <v>740</v>
      </c>
      <c r="F16" s="436">
        <v>0</v>
      </c>
      <c r="G16" s="436">
        <v>0</v>
      </c>
      <c r="H16" s="436">
        <v>0</v>
      </c>
      <c r="I16" s="437">
        <v>20</v>
      </c>
      <c r="J16" s="437">
        <v>0</v>
      </c>
      <c r="K16" s="437">
        <v>0</v>
      </c>
    </row>
    <row r="17" spans="1:6" x14ac:dyDescent="0.25">
      <c r="A17" s="227"/>
      <c r="B17" s="228" t="s">
        <v>744</v>
      </c>
      <c r="C17" s="227"/>
      <c r="D17" s="229">
        <f>SUM(D5:D16)</f>
        <v>78</v>
      </c>
      <c r="E17" s="26"/>
    </row>
    <row r="20" spans="1:6" ht="84.75" x14ac:dyDescent="0.25">
      <c r="A20" s="57" t="s">
        <v>357</v>
      </c>
      <c r="B20" s="57" t="s">
        <v>210</v>
      </c>
      <c r="C20" s="85" t="s">
        <v>516</v>
      </c>
      <c r="D20" s="57" t="s">
        <v>518</v>
      </c>
      <c r="E20" s="85" t="s">
        <v>523</v>
      </c>
      <c r="F20" s="438" t="s">
        <v>638</v>
      </c>
    </row>
    <row r="21" spans="1:6" x14ac:dyDescent="0.25">
      <c r="A21" s="26">
        <v>1</v>
      </c>
      <c r="B21" s="118" t="s">
        <v>437</v>
      </c>
      <c r="C21" s="70" t="s">
        <v>517</v>
      </c>
      <c r="D21" s="70" t="s">
        <v>564</v>
      </c>
      <c r="E21" s="70" t="s">
        <v>555</v>
      </c>
      <c r="F21" s="226" t="s">
        <v>563</v>
      </c>
    </row>
    <row r="22" spans="1:6" ht="26.25" x14ac:dyDescent="0.25">
      <c r="A22" s="26">
        <v>2</v>
      </c>
      <c r="B22" s="120" t="s">
        <v>441</v>
      </c>
      <c r="C22" s="70" t="s">
        <v>565</v>
      </c>
      <c r="D22" s="70" t="s">
        <v>522</v>
      </c>
      <c r="E22" s="70" t="s">
        <v>536</v>
      </c>
      <c r="F22" s="226" t="s">
        <v>195</v>
      </c>
    </row>
    <row r="23" spans="1:6" ht="26.25" x14ac:dyDescent="0.25">
      <c r="A23" s="26">
        <v>3</v>
      </c>
      <c r="B23" s="120" t="s">
        <v>495</v>
      </c>
      <c r="C23" s="70" t="s">
        <v>561</v>
      </c>
      <c r="D23" s="70" t="s">
        <v>850</v>
      </c>
      <c r="E23" s="70" t="s">
        <v>517</v>
      </c>
      <c r="F23" s="226" t="s">
        <v>195</v>
      </c>
    </row>
    <row r="24" spans="1:6" x14ac:dyDescent="0.25">
      <c r="D24" s="61">
        <v>12</v>
      </c>
    </row>
    <row r="25" spans="1:6" x14ac:dyDescent="0.25">
      <c r="A25" s="272"/>
      <c r="B25" s="273" t="s">
        <v>745</v>
      </c>
      <c r="C25" s="273"/>
      <c r="D25" s="274">
        <f>D17+D24</f>
        <v>90</v>
      </c>
    </row>
    <row r="26" spans="1:6" x14ac:dyDescent="0.25">
      <c r="A26" s="18" t="s">
        <v>576</v>
      </c>
      <c r="B26" s="18"/>
    </row>
    <row r="27" spans="1:6" x14ac:dyDescent="0.25">
      <c r="A27" s="57" t="s">
        <v>357</v>
      </c>
      <c r="B27" s="57" t="s">
        <v>210</v>
      </c>
      <c r="C27" s="57" t="s">
        <v>566</v>
      </c>
      <c r="D27" s="57" t="s">
        <v>211</v>
      </c>
    </row>
    <row r="28" spans="1:6" x14ac:dyDescent="0.25">
      <c r="A28" s="70">
        <v>1</v>
      </c>
      <c r="B28" s="101" t="s">
        <v>212</v>
      </c>
      <c r="C28" s="70" t="s">
        <v>517</v>
      </c>
      <c r="D28" s="70">
        <v>1</v>
      </c>
    </row>
    <row r="29" spans="1:6" x14ac:dyDescent="0.25">
      <c r="A29" s="70">
        <v>2</v>
      </c>
      <c r="B29" s="101" t="s">
        <v>213</v>
      </c>
      <c r="C29" s="70" t="s">
        <v>517</v>
      </c>
      <c r="D29" s="70">
        <v>1</v>
      </c>
    </row>
    <row r="30" spans="1:6" x14ac:dyDescent="0.25">
      <c r="A30" s="70">
        <v>3</v>
      </c>
      <c r="B30" s="101" t="s">
        <v>221</v>
      </c>
      <c r="C30" s="70" t="s">
        <v>577</v>
      </c>
      <c r="D30" s="70">
        <v>1</v>
      </c>
    </row>
    <row r="31" spans="1:6" x14ac:dyDescent="0.25">
      <c r="A31" s="70">
        <v>4</v>
      </c>
      <c r="B31" s="101" t="s">
        <v>220</v>
      </c>
      <c r="C31" s="70" t="s">
        <v>517</v>
      </c>
      <c r="D31" s="70">
        <v>1</v>
      </c>
    </row>
    <row r="32" spans="1:6" x14ac:dyDescent="0.25">
      <c r="A32" s="225" t="s">
        <v>33</v>
      </c>
      <c r="B32" s="225"/>
      <c r="C32" s="225"/>
      <c r="D32" s="226">
        <v>4</v>
      </c>
    </row>
    <row r="35" spans="1:6" x14ac:dyDescent="0.25">
      <c r="A35" s="18" t="s">
        <v>575</v>
      </c>
      <c r="B35" s="18"/>
    </row>
    <row r="36" spans="1:6" x14ac:dyDescent="0.25">
      <c r="A36" s="57" t="s">
        <v>357</v>
      </c>
      <c r="B36" s="57" t="s">
        <v>210</v>
      </c>
      <c r="C36" s="57" t="s">
        <v>566</v>
      </c>
      <c r="D36" s="57" t="s">
        <v>211</v>
      </c>
      <c r="F36" s="277" t="s">
        <v>747</v>
      </c>
    </row>
    <row r="37" spans="1:6" x14ac:dyDescent="0.25">
      <c r="A37" s="70">
        <v>1</v>
      </c>
      <c r="B37" s="137" t="s">
        <v>212</v>
      </c>
      <c r="C37" s="70" t="s">
        <v>517</v>
      </c>
      <c r="D37" s="130">
        <v>53</v>
      </c>
      <c r="F37">
        <f>D5+D28+D37+D51+D52+D53</f>
        <v>68</v>
      </c>
    </row>
    <row r="38" spans="1:6" x14ac:dyDescent="0.25">
      <c r="A38" s="70">
        <v>2</v>
      </c>
      <c r="B38" s="137" t="s">
        <v>213</v>
      </c>
      <c r="C38" s="70" t="s">
        <v>517</v>
      </c>
      <c r="D38" s="130">
        <v>53</v>
      </c>
      <c r="F38">
        <f>D6+D29+D38</f>
        <v>62</v>
      </c>
    </row>
    <row r="39" spans="1:6" x14ac:dyDescent="0.25">
      <c r="A39" s="70">
        <v>3</v>
      </c>
      <c r="B39" s="137" t="s">
        <v>839</v>
      </c>
      <c r="C39" s="70" t="s">
        <v>517</v>
      </c>
      <c r="D39" s="130">
        <v>52</v>
      </c>
      <c r="F39">
        <f>D39</f>
        <v>52</v>
      </c>
    </row>
    <row r="40" spans="1:6" x14ac:dyDescent="0.25">
      <c r="A40" s="70">
        <v>4</v>
      </c>
      <c r="B40" s="137" t="s">
        <v>578</v>
      </c>
      <c r="C40" s="70" t="s">
        <v>517</v>
      </c>
      <c r="D40" s="130">
        <v>52</v>
      </c>
      <c r="F40">
        <f>D7+D40</f>
        <v>56</v>
      </c>
    </row>
    <row r="41" spans="1:6" ht="26.25" x14ac:dyDescent="0.25">
      <c r="A41" s="70">
        <v>5</v>
      </c>
      <c r="B41" s="147" t="s">
        <v>579</v>
      </c>
      <c r="C41" s="70" t="s">
        <v>517</v>
      </c>
      <c r="D41" s="130">
        <v>36</v>
      </c>
      <c r="F41">
        <f>D41</f>
        <v>36</v>
      </c>
    </row>
    <row r="42" spans="1:6" ht="26.25" x14ac:dyDescent="0.25">
      <c r="A42" s="70">
        <v>6</v>
      </c>
      <c r="B42" s="147" t="s">
        <v>580</v>
      </c>
      <c r="C42" s="70" t="s">
        <v>517</v>
      </c>
      <c r="D42" s="130">
        <v>2</v>
      </c>
      <c r="F42">
        <f>D42</f>
        <v>2</v>
      </c>
    </row>
    <row r="43" spans="1:6" x14ac:dyDescent="0.25">
      <c r="A43" s="70">
        <v>7</v>
      </c>
      <c r="B43" s="137" t="s">
        <v>221</v>
      </c>
      <c r="C43" s="70" t="s">
        <v>577</v>
      </c>
      <c r="D43" s="130">
        <v>5</v>
      </c>
      <c r="F43">
        <f>D9+D30+D43</f>
        <v>13</v>
      </c>
    </row>
    <row r="44" spans="1:6" x14ac:dyDescent="0.25">
      <c r="A44" s="70">
        <v>8</v>
      </c>
      <c r="B44" s="137" t="s">
        <v>220</v>
      </c>
      <c r="C44" s="70" t="s">
        <v>517</v>
      </c>
      <c r="D44" s="130">
        <v>5</v>
      </c>
      <c r="F44">
        <f>D8+D31+D44</f>
        <v>25</v>
      </c>
    </row>
    <row r="45" spans="1:6" x14ac:dyDescent="0.25">
      <c r="A45" s="70">
        <v>9</v>
      </c>
      <c r="B45" s="137" t="s">
        <v>218</v>
      </c>
      <c r="C45" s="70" t="s">
        <v>517</v>
      </c>
      <c r="D45" s="130">
        <v>5</v>
      </c>
      <c r="F45">
        <f>D45</f>
        <v>5</v>
      </c>
    </row>
    <row r="46" spans="1:6" x14ac:dyDescent="0.25">
      <c r="A46" s="70">
        <v>10</v>
      </c>
      <c r="B46" s="137" t="s">
        <v>581</v>
      </c>
      <c r="C46" s="70" t="s">
        <v>577</v>
      </c>
      <c r="D46" s="130">
        <v>5</v>
      </c>
      <c r="F46">
        <f>D46</f>
        <v>5</v>
      </c>
    </row>
    <row r="47" spans="1:6" x14ac:dyDescent="0.25">
      <c r="A47" s="70">
        <v>11</v>
      </c>
      <c r="B47" s="137" t="s">
        <v>506</v>
      </c>
      <c r="C47" s="70" t="s">
        <v>577</v>
      </c>
      <c r="D47" s="130">
        <v>5</v>
      </c>
      <c r="F47">
        <f>D14+D47</f>
        <v>7</v>
      </c>
    </row>
    <row r="48" spans="1:6" x14ac:dyDescent="0.25">
      <c r="A48" s="70">
        <v>12</v>
      </c>
      <c r="B48" s="137" t="s">
        <v>507</v>
      </c>
      <c r="C48" s="70" t="s">
        <v>577</v>
      </c>
      <c r="D48" s="130">
        <v>5</v>
      </c>
      <c r="F48">
        <f>D48</f>
        <v>5</v>
      </c>
    </row>
    <row r="49" spans="1:6" x14ac:dyDescent="0.25">
      <c r="A49" s="70">
        <v>13</v>
      </c>
      <c r="B49" s="137" t="s">
        <v>582</v>
      </c>
      <c r="C49" s="70" t="s">
        <v>584</v>
      </c>
      <c r="D49" s="130">
        <v>5</v>
      </c>
      <c r="F49">
        <f>D11+D49</f>
        <v>6</v>
      </c>
    </row>
    <row r="50" spans="1:6" x14ac:dyDescent="0.25">
      <c r="A50" s="70">
        <v>14</v>
      </c>
      <c r="B50" s="137" t="s">
        <v>583</v>
      </c>
      <c r="C50" s="70" t="s">
        <v>584</v>
      </c>
      <c r="D50" s="130">
        <v>5</v>
      </c>
      <c r="F50">
        <f>D50</f>
        <v>5</v>
      </c>
    </row>
    <row r="51" spans="1:6" x14ac:dyDescent="0.25">
      <c r="A51" s="70">
        <v>15</v>
      </c>
      <c r="B51" s="101" t="s">
        <v>541</v>
      </c>
      <c r="C51" s="70" t="s">
        <v>517</v>
      </c>
      <c r="D51" s="130">
        <v>4</v>
      </c>
    </row>
    <row r="52" spans="1:6" x14ac:dyDescent="0.25">
      <c r="A52" s="70">
        <v>16</v>
      </c>
      <c r="B52" s="434" t="s">
        <v>388</v>
      </c>
      <c r="C52" s="70" t="s">
        <v>517</v>
      </c>
      <c r="D52" s="130">
        <v>1</v>
      </c>
    </row>
    <row r="53" spans="1:6" x14ac:dyDescent="0.25">
      <c r="A53" s="70">
        <v>17</v>
      </c>
      <c r="B53" s="75" t="s">
        <v>639</v>
      </c>
      <c r="C53" s="70" t="s">
        <v>517</v>
      </c>
      <c r="D53" s="130">
        <v>5</v>
      </c>
      <c r="F53" s="141"/>
    </row>
    <row r="54" spans="1:6" x14ac:dyDescent="0.25">
      <c r="A54" s="70">
        <v>18</v>
      </c>
      <c r="B54" s="75" t="s">
        <v>383</v>
      </c>
      <c r="C54" s="70" t="s">
        <v>517</v>
      </c>
      <c r="D54" s="130">
        <v>1</v>
      </c>
      <c r="F54" s="141">
        <f>D54</f>
        <v>1</v>
      </c>
    </row>
    <row r="55" spans="1:6" x14ac:dyDescent="0.25">
      <c r="A55" s="70">
        <v>19</v>
      </c>
      <c r="B55" s="75" t="s">
        <v>543</v>
      </c>
      <c r="C55" s="70" t="s">
        <v>584</v>
      </c>
      <c r="D55" s="130">
        <v>0</v>
      </c>
      <c r="F55" s="141">
        <f>D55</f>
        <v>0</v>
      </c>
    </row>
    <row r="56" spans="1:6" ht="26.25" x14ac:dyDescent="0.25">
      <c r="A56" s="70">
        <v>20</v>
      </c>
      <c r="B56" s="69" t="s">
        <v>835</v>
      </c>
      <c r="C56" s="70" t="s">
        <v>517</v>
      </c>
      <c r="D56" s="130">
        <v>1</v>
      </c>
      <c r="F56" s="141">
        <f>D57</f>
        <v>1</v>
      </c>
    </row>
    <row r="57" spans="1:6" x14ac:dyDescent="0.25">
      <c r="A57" s="70">
        <v>21</v>
      </c>
      <c r="B57" s="75" t="s">
        <v>665</v>
      </c>
      <c r="C57" s="70" t="s">
        <v>517</v>
      </c>
      <c r="D57" s="130">
        <v>1</v>
      </c>
      <c r="F57" s="141">
        <f>D57</f>
        <v>1</v>
      </c>
    </row>
    <row r="58" spans="1:6" x14ac:dyDescent="0.25">
      <c r="A58" s="70">
        <v>22</v>
      </c>
      <c r="B58" s="75" t="s">
        <v>546</v>
      </c>
      <c r="C58" s="70" t="s">
        <v>517</v>
      </c>
      <c r="D58" s="130">
        <v>3</v>
      </c>
      <c r="F58" s="141">
        <f>D58</f>
        <v>3</v>
      </c>
    </row>
    <row r="59" spans="1:6" x14ac:dyDescent="0.25">
      <c r="A59" s="225" t="s">
        <v>85</v>
      </c>
      <c r="B59" s="225"/>
      <c r="C59" s="225"/>
      <c r="D59" s="229">
        <f>SUM(D37:D58)</f>
        <v>304</v>
      </c>
    </row>
    <row r="62" spans="1:6" ht="90" x14ac:dyDescent="0.25">
      <c r="A62" s="143" t="s">
        <v>163</v>
      </c>
      <c r="B62" s="57" t="s">
        <v>210</v>
      </c>
      <c r="C62" s="85" t="s">
        <v>516</v>
      </c>
      <c r="D62" s="57" t="s">
        <v>518</v>
      </c>
      <c r="E62" s="85" t="s">
        <v>523</v>
      </c>
      <c r="F62" s="442" t="s">
        <v>638</v>
      </c>
    </row>
    <row r="63" spans="1:6" x14ac:dyDescent="0.25">
      <c r="A63" s="25">
        <v>1</v>
      </c>
      <c r="B63" s="118" t="s">
        <v>514</v>
      </c>
      <c r="C63" s="70" t="s">
        <v>517</v>
      </c>
      <c r="D63" s="70">
        <v>52</v>
      </c>
      <c r="E63" s="70" t="s">
        <v>525</v>
      </c>
      <c r="F63" s="230" t="s">
        <v>526</v>
      </c>
    </row>
    <row r="64" spans="1:6" x14ac:dyDescent="0.25">
      <c r="A64" s="25">
        <v>2</v>
      </c>
      <c r="B64" s="118" t="s">
        <v>515</v>
      </c>
      <c r="C64" s="70" t="s">
        <v>517</v>
      </c>
      <c r="D64" s="70">
        <v>38</v>
      </c>
      <c r="E64" s="70" t="s">
        <v>630</v>
      </c>
      <c r="F64" s="230" t="s">
        <v>631</v>
      </c>
    </row>
    <row r="65" spans="1:6" x14ac:dyDescent="0.25">
      <c r="A65" s="70">
        <v>3</v>
      </c>
      <c r="B65" s="75" t="s">
        <v>504</v>
      </c>
      <c r="C65" s="70" t="s">
        <v>517</v>
      </c>
      <c r="D65" s="70">
        <v>5</v>
      </c>
      <c r="E65" s="70" t="s">
        <v>635</v>
      </c>
      <c r="F65" s="230" t="s">
        <v>637</v>
      </c>
    </row>
    <row r="66" spans="1:6" x14ac:dyDescent="0.25">
      <c r="A66" s="70">
        <v>4</v>
      </c>
      <c r="B66" s="75" t="s">
        <v>505</v>
      </c>
      <c r="C66" s="70" t="s">
        <v>517</v>
      </c>
      <c r="D66" s="70">
        <v>5</v>
      </c>
      <c r="E66" s="70" t="s">
        <v>636</v>
      </c>
      <c r="F66" s="230" t="s">
        <v>637</v>
      </c>
    </row>
    <row r="67" spans="1:6" x14ac:dyDescent="0.25">
      <c r="A67" s="272"/>
      <c r="B67" s="273"/>
      <c r="C67" s="273"/>
      <c r="D67" s="275">
        <f>SUM(D63:D66)</f>
        <v>100</v>
      </c>
    </row>
    <row r="69" spans="1:6" x14ac:dyDescent="0.25">
      <c r="C69" s="70" t="s">
        <v>746</v>
      </c>
      <c r="D69" s="276">
        <f>D67+D59+D32+D25</f>
        <v>498</v>
      </c>
    </row>
  </sheetData>
  <pageMargins left="0.51181102362204722" right="0.51181102362204722"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W22"/>
  <sheetViews>
    <sheetView topLeftCell="I1" zoomScale="70" zoomScaleNormal="70" workbookViewId="0">
      <selection activeCell="V8" sqref="V8"/>
    </sheetView>
  </sheetViews>
  <sheetFormatPr defaultRowHeight="15" x14ac:dyDescent="0.25"/>
  <cols>
    <col min="1" max="1" width="9" customWidth="1"/>
    <col min="2" max="2" width="37.140625" customWidth="1"/>
    <col min="4" max="4" width="10.42578125" customWidth="1"/>
    <col min="5" max="5" width="22.85546875" customWidth="1"/>
    <col min="6" max="6" width="23.7109375" customWidth="1"/>
    <col min="7" max="7" width="23.140625" customWidth="1"/>
    <col min="8" max="8" width="19.5703125" customWidth="1"/>
    <col min="9" max="9" width="21" customWidth="1"/>
    <col min="10" max="10" width="18.140625" customWidth="1"/>
    <col min="11" max="11" width="22.85546875" customWidth="1"/>
    <col min="12" max="12" width="18.85546875" customWidth="1"/>
    <col min="13" max="13" width="18.7109375" customWidth="1"/>
    <col min="14" max="14" width="17.42578125" customWidth="1"/>
    <col min="15" max="15" width="15.42578125" customWidth="1"/>
    <col min="16" max="16" width="16.140625" customWidth="1"/>
    <col min="17" max="17" width="15.7109375" customWidth="1"/>
    <col min="18" max="18" width="20.42578125" customWidth="1"/>
    <col min="19" max="19" width="18.7109375" customWidth="1"/>
    <col min="20" max="20" width="21.140625" customWidth="1"/>
    <col min="21" max="21" width="20" customWidth="1"/>
    <col min="22" max="22" width="21.42578125" customWidth="1"/>
    <col min="23" max="23" width="18.140625" customWidth="1"/>
  </cols>
  <sheetData>
    <row r="2" spans="1:23" x14ac:dyDescent="0.25">
      <c r="B2" s="18" t="s">
        <v>36</v>
      </c>
    </row>
    <row r="3" spans="1:23" x14ac:dyDescent="0.25">
      <c r="B3" s="18" t="s">
        <v>37</v>
      </c>
    </row>
    <row r="4" spans="1:23" x14ac:dyDescent="0.25">
      <c r="B4" s="18" t="s">
        <v>38</v>
      </c>
    </row>
    <row r="5" spans="1:23" ht="21" x14ac:dyDescent="0.35">
      <c r="B5" s="18"/>
      <c r="D5" s="19" t="s">
        <v>39</v>
      </c>
    </row>
    <row r="7" spans="1:23" ht="15.75" x14ac:dyDescent="0.25">
      <c r="A7" s="20" t="s">
        <v>40</v>
      </c>
      <c r="F7" s="21"/>
      <c r="G7" s="21"/>
      <c r="H7" s="21"/>
      <c r="I7" s="21"/>
      <c r="J7" s="21"/>
      <c r="K7" s="21"/>
      <c r="L7" s="21"/>
      <c r="M7" s="21"/>
      <c r="N7" s="21"/>
    </row>
    <row r="8" spans="1:23" ht="30" x14ac:dyDescent="0.25">
      <c r="A8" s="157" t="s">
        <v>41</v>
      </c>
      <c r="B8" s="157" t="s">
        <v>42</v>
      </c>
      <c r="C8" s="157" t="s">
        <v>43</v>
      </c>
      <c r="D8" s="157" t="s">
        <v>44</v>
      </c>
      <c r="E8" s="157" t="s">
        <v>45</v>
      </c>
      <c r="F8" s="112" t="s">
        <v>46</v>
      </c>
      <c r="G8" s="112" t="s">
        <v>47</v>
      </c>
      <c r="H8" s="112" t="s">
        <v>48</v>
      </c>
      <c r="I8" s="112" t="s">
        <v>49</v>
      </c>
      <c r="J8" s="112" t="s">
        <v>50</v>
      </c>
      <c r="K8" s="112" t="s">
        <v>51</v>
      </c>
      <c r="L8" s="112" t="s">
        <v>52</v>
      </c>
      <c r="M8" s="112" t="s">
        <v>53</v>
      </c>
      <c r="N8" s="112" t="s">
        <v>54</v>
      </c>
      <c r="O8" s="112" t="s">
        <v>591</v>
      </c>
      <c r="P8" s="112" t="s">
        <v>592</v>
      </c>
      <c r="Q8" s="112" t="s">
        <v>593</v>
      </c>
      <c r="R8" s="112" t="s">
        <v>594</v>
      </c>
      <c r="S8" s="112" t="s">
        <v>595</v>
      </c>
      <c r="T8" s="112" t="s">
        <v>596</v>
      </c>
      <c r="U8" s="112" t="s">
        <v>597</v>
      </c>
      <c r="V8" s="112" t="s">
        <v>598</v>
      </c>
      <c r="W8" s="112" t="s">
        <v>666</v>
      </c>
    </row>
    <row r="9" spans="1:23" ht="60" x14ac:dyDescent="0.25">
      <c r="A9" s="157"/>
      <c r="B9" s="157" t="s">
        <v>55</v>
      </c>
      <c r="C9" s="157"/>
      <c r="D9" s="157"/>
      <c r="E9" s="157" t="s">
        <v>56</v>
      </c>
      <c r="F9" s="112" t="s">
        <v>57</v>
      </c>
      <c r="G9" s="112" t="s">
        <v>58</v>
      </c>
      <c r="H9" s="112" t="s">
        <v>59</v>
      </c>
      <c r="I9" s="112" t="s">
        <v>60</v>
      </c>
      <c r="J9" s="112" t="s">
        <v>61</v>
      </c>
      <c r="K9" s="112" t="s">
        <v>62</v>
      </c>
      <c r="L9" s="112" t="s">
        <v>63</v>
      </c>
      <c r="M9" s="112" t="s">
        <v>64</v>
      </c>
      <c r="N9" s="158" t="s">
        <v>65</v>
      </c>
      <c r="O9" s="159" t="s">
        <v>599</v>
      </c>
      <c r="P9" s="159" t="s">
        <v>600</v>
      </c>
      <c r="Q9" s="159" t="s">
        <v>601</v>
      </c>
      <c r="R9" s="159" t="s">
        <v>602</v>
      </c>
      <c r="S9" s="159" t="s">
        <v>603</v>
      </c>
      <c r="T9" s="159" t="s">
        <v>604</v>
      </c>
      <c r="U9" s="159" t="s">
        <v>605</v>
      </c>
      <c r="V9" s="159" t="s">
        <v>629</v>
      </c>
      <c r="W9" s="240" t="s">
        <v>667</v>
      </c>
    </row>
    <row r="10" spans="1:23" x14ac:dyDescent="0.25">
      <c r="A10" s="160">
        <v>1</v>
      </c>
      <c r="B10" s="160" t="s">
        <v>66</v>
      </c>
      <c r="C10" s="161" t="s">
        <v>67</v>
      </c>
      <c r="D10" s="161">
        <v>10</v>
      </c>
      <c r="E10" s="161" t="s">
        <v>68</v>
      </c>
      <c r="F10" s="25" t="s">
        <v>68</v>
      </c>
      <c r="G10" s="25" t="s">
        <v>68</v>
      </c>
      <c r="H10" s="25" t="s">
        <v>68</v>
      </c>
      <c r="I10" s="25" t="s">
        <v>68</v>
      </c>
      <c r="J10" s="25" t="s">
        <v>68</v>
      </c>
      <c r="K10" s="25" t="s">
        <v>68</v>
      </c>
      <c r="L10" s="25" t="s">
        <v>68</v>
      </c>
      <c r="M10" s="25" t="s">
        <v>69</v>
      </c>
      <c r="N10" s="25" t="s">
        <v>69</v>
      </c>
      <c r="O10" s="25" t="s">
        <v>69</v>
      </c>
      <c r="P10" s="25" t="s">
        <v>69</v>
      </c>
      <c r="Q10" s="25" t="s">
        <v>69</v>
      </c>
      <c r="R10" s="25" t="s">
        <v>69</v>
      </c>
      <c r="S10" s="25" t="s">
        <v>69</v>
      </c>
      <c r="T10" s="25" t="s">
        <v>69</v>
      </c>
      <c r="U10" s="25" t="s">
        <v>69</v>
      </c>
      <c r="V10" s="25" t="s">
        <v>69</v>
      </c>
      <c r="W10" s="25" t="s">
        <v>69</v>
      </c>
    </row>
    <row r="11" spans="1:23" x14ac:dyDescent="0.25">
      <c r="A11" s="160">
        <v>2</v>
      </c>
      <c r="B11" s="160" t="s">
        <v>70</v>
      </c>
      <c r="C11" s="161" t="s">
        <v>67</v>
      </c>
      <c r="D11" s="161">
        <v>10</v>
      </c>
      <c r="E11" s="161" t="s">
        <v>71</v>
      </c>
      <c r="F11" s="25" t="s">
        <v>68</v>
      </c>
      <c r="G11" s="25" t="s">
        <v>68</v>
      </c>
      <c r="H11" s="25" t="s">
        <v>68</v>
      </c>
      <c r="I11" s="25" t="s">
        <v>68</v>
      </c>
      <c r="J11" s="25" t="s">
        <v>68</v>
      </c>
      <c r="K11" s="25" t="s">
        <v>68</v>
      </c>
      <c r="L11" s="25" t="s">
        <v>68</v>
      </c>
      <c r="M11" s="25" t="s">
        <v>68</v>
      </c>
      <c r="N11" s="25" t="s">
        <v>68</v>
      </c>
      <c r="O11" s="25" t="s">
        <v>68</v>
      </c>
      <c r="P11" s="25" t="s">
        <v>68</v>
      </c>
      <c r="Q11" s="25" t="s">
        <v>68</v>
      </c>
      <c r="R11" s="25" t="s">
        <v>68</v>
      </c>
      <c r="S11" s="25" t="s">
        <v>68</v>
      </c>
      <c r="T11" s="25" t="s">
        <v>68</v>
      </c>
      <c r="U11" s="25" t="s">
        <v>68</v>
      </c>
      <c r="V11" s="25" t="s">
        <v>68</v>
      </c>
      <c r="W11" s="25" t="s">
        <v>68</v>
      </c>
    </row>
    <row r="12" spans="1:23" ht="30" x14ac:dyDescent="0.25">
      <c r="A12" s="160">
        <v>3</v>
      </c>
      <c r="B12" s="160" t="s">
        <v>72</v>
      </c>
      <c r="C12" s="161">
        <v>41</v>
      </c>
      <c r="D12" s="161">
        <v>10</v>
      </c>
      <c r="E12" s="161" t="s">
        <v>68</v>
      </c>
      <c r="F12" s="25" t="s">
        <v>68</v>
      </c>
      <c r="G12" s="25" t="s">
        <v>68</v>
      </c>
      <c r="H12" s="25" t="s">
        <v>68</v>
      </c>
      <c r="I12" s="25" t="s">
        <v>68</v>
      </c>
      <c r="J12" s="25" t="s">
        <v>68</v>
      </c>
      <c r="K12" s="25" t="s">
        <v>68</v>
      </c>
      <c r="L12" s="25" t="s">
        <v>68</v>
      </c>
      <c r="M12" s="25" t="s">
        <v>68</v>
      </c>
      <c r="N12" s="25" t="s">
        <v>68</v>
      </c>
      <c r="O12" s="25" t="s">
        <v>68</v>
      </c>
      <c r="P12" s="25" t="s">
        <v>68</v>
      </c>
      <c r="Q12" s="25" t="s">
        <v>68</v>
      </c>
      <c r="R12" s="25" t="s">
        <v>68</v>
      </c>
      <c r="S12" s="25" t="s">
        <v>68</v>
      </c>
      <c r="T12" s="25" t="s">
        <v>68</v>
      </c>
      <c r="U12" s="25" t="s">
        <v>68</v>
      </c>
      <c r="V12" s="25" t="s">
        <v>68</v>
      </c>
      <c r="W12" s="25" t="s">
        <v>68</v>
      </c>
    </row>
    <row r="13" spans="1:23" x14ac:dyDescent="0.25">
      <c r="A13" s="160">
        <v>4</v>
      </c>
      <c r="B13" s="160" t="s">
        <v>613</v>
      </c>
      <c r="C13" s="162">
        <v>0.05</v>
      </c>
      <c r="D13" s="161">
        <v>10</v>
      </c>
      <c r="E13" s="161" t="s">
        <v>68</v>
      </c>
      <c r="F13" s="25" t="s">
        <v>68</v>
      </c>
      <c r="G13" s="25" t="s">
        <v>68</v>
      </c>
      <c r="H13" s="25" t="s">
        <v>68</v>
      </c>
      <c r="I13" s="25" t="s">
        <v>68</v>
      </c>
      <c r="J13" s="25" t="s">
        <v>68</v>
      </c>
      <c r="K13" s="25" t="s">
        <v>68</v>
      </c>
      <c r="L13" s="25" t="s">
        <v>68</v>
      </c>
      <c r="M13" s="25" t="s">
        <v>68</v>
      </c>
      <c r="N13" s="25" t="s">
        <v>68</v>
      </c>
      <c r="O13" s="25" t="s">
        <v>68</v>
      </c>
      <c r="P13" s="25" t="s">
        <v>68</v>
      </c>
      <c r="Q13" s="25" t="s">
        <v>68</v>
      </c>
      <c r="R13" s="25" t="s">
        <v>68</v>
      </c>
      <c r="S13" s="25" t="s">
        <v>68</v>
      </c>
      <c r="T13" s="25" t="s">
        <v>68</v>
      </c>
      <c r="U13" s="25" t="s">
        <v>68</v>
      </c>
      <c r="V13" s="25" t="s">
        <v>68</v>
      </c>
      <c r="W13" s="25" t="s">
        <v>68</v>
      </c>
    </row>
    <row r="14" spans="1:23" x14ac:dyDescent="0.25">
      <c r="A14" s="160">
        <v>5</v>
      </c>
      <c r="B14" s="160" t="s">
        <v>73</v>
      </c>
      <c r="C14" s="161" t="s">
        <v>74</v>
      </c>
      <c r="D14" s="161">
        <v>10</v>
      </c>
      <c r="E14" s="161" t="s">
        <v>75</v>
      </c>
      <c r="F14" s="25" t="s">
        <v>76</v>
      </c>
      <c r="G14" s="25" t="s">
        <v>77</v>
      </c>
      <c r="H14" s="25" t="s">
        <v>78</v>
      </c>
      <c r="I14" s="25" t="s">
        <v>69</v>
      </c>
      <c r="J14" s="25" t="s">
        <v>77</v>
      </c>
      <c r="K14" s="25" t="s">
        <v>77</v>
      </c>
      <c r="L14" s="25" t="s">
        <v>68</v>
      </c>
      <c r="M14" s="25" t="s">
        <v>68</v>
      </c>
      <c r="N14" s="25" t="s">
        <v>68</v>
      </c>
      <c r="O14" s="25" t="s">
        <v>77</v>
      </c>
      <c r="P14" s="25" t="s">
        <v>68</v>
      </c>
      <c r="Q14" s="25" t="s">
        <v>68</v>
      </c>
      <c r="R14" s="25" t="s">
        <v>68</v>
      </c>
      <c r="S14" s="25" t="s">
        <v>68</v>
      </c>
      <c r="T14" s="25" t="s">
        <v>68</v>
      </c>
      <c r="U14" s="25" t="s">
        <v>68</v>
      </c>
      <c r="V14" s="25" t="s">
        <v>68</v>
      </c>
      <c r="W14" s="25" t="s">
        <v>68</v>
      </c>
    </row>
    <row r="15" spans="1:23" ht="30" x14ac:dyDescent="0.25">
      <c r="A15" s="163">
        <v>6</v>
      </c>
      <c r="B15" s="164" t="s">
        <v>79</v>
      </c>
      <c r="C15" s="165">
        <v>0.8</v>
      </c>
      <c r="D15" s="166">
        <v>10</v>
      </c>
      <c r="E15" s="161" t="s">
        <v>68</v>
      </c>
      <c r="F15" s="25" t="s">
        <v>68</v>
      </c>
      <c r="G15" s="25" t="s">
        <v>68</v>
      </c>
      <c r="H15" s="25" t="s">
        <v>68</v>
      </c>
      <c r="I15" s="25" t="s">
        <v>68</v>
      </c>
      <c r="J15" s="25" t="s">
        <v>68</v>
      </c>
      <c r="K15" s="25" t="s">
        <v>68</v>
      </c>
      <c r="L15" s="25" t="s">
        <v>68</v>
      </c>
      <c r="M15" s="25" t="s">
        <v>68</v>
      </c>
      <c r="N15" s="169" t="s">
        <v>607</v>
      </c>
      <c r="O15" s="169" t="s">
        <v>607</v>
      </c>
      <c r="P15" s="169" t="s">
        <v>607</v>
      </c>
      <c r="Q15" s="169" t="s">
        <v>607</v>
      </c>
      <c r="R15" s="169" t="s">
        <v>607</v>
      </c>
      <c r="S15" s="169" t="s">
        <v>607</v>
      </c>
      <c r="T15" s="169" t="s">
        <v>607</v>
      </c>
      <c r="U15" s="169" t="s">
        <v>607</v>
      </c>
      <c r="V15" s="169" t="s">
        <v>607</v>
      </c>
      <c r="W15" s="169" t="s">
        <v>607</v>
      </c>
    </row>
    <row r="16" spans="1:23" ht="60" x14ac:dyDescent="0.25">
      <c r="A16" s="160"/>
      <c r="B16" s="164" t="s">
        <v>608</v>
      </c>
      <c r="C16" s="165">
        <v>0.8</v>
      </c>
      <c r="D16" s="166">
        <v>5</v>
      </c>
      <c r="E16" s="167" t="s">
        <v>609</v>
      </c>
      <c r="F16" s="167" t="s">
        <v>609</v>
      </c>
      <c r="G16" s="167" t="s">
        <v>609</v>
      </c>
      <c r="H16" s="167" t="s">
        <v>609</v>
      </c>
      <c r="I16" s="167" t="s">
        <v>609</v>
      </c>
      <c r="J16" s="167" t="s">
        <v>609</v>
      </c>
      <c r="K16" s="167" t="s">
        <v>609</v>
      </c>
      <c r="L16" s="167" t="s">
        <v>609</v>
      </c>
      <c r="M16" s="167" t="s">
        <v>609</v>
      </c>
      <c r="N16" s="29" t="s">
        <v>77</v>
      </c>
      <c r="O16" s="29" t="s">
        <v>77</v>
      </c>
      <c r="P16" s="29" t="s">
        <v>68</v>
      </c>
      <c r="Q16" s="125" t="s">
        <v>610</v>
      </c>
      <c r="R16" s="125" t="s">
        <v>611</v>
      </c>
      <c r="S16" s="125" t="s">
        <v>611</v>
      </c>
      <c r="T16" s="125" t="s">
        <v>611</v>
      </c>
      <c r="U16" s="125" t="s">
        <v>611</v>
      </c>
      <c r="V16" s="125" t="s">
        <v>611</v>
      </c>
      <c r="W16" s="125" t="s">
        <v>611</v>
      </c>
    </row>
    <row r="17" spans="1:23" ht="75" x14ac:dyDescent="0.25">
      <c r="A17" s="160"/>
      <c r="B17" s="164" t="s">
        <v>612</v>
      </c>
      <c r="C17" s="165">
        <v>0.8</v>
      </c>
      <c r="D17" s="166">
        <v>5</v>
      </c>
      <c r="E17" s="167" t="s">
        <v>609</v>
      </c>
      <c r="F17" s="167" t="s">
        <v>609</v>
      </c>
      <c r="G17" s="167" t="s">
        <v>609</v>
      </c>
      <c r="H17" s="167" t="s">
        <v>609</v>
      </c>
      <c r="I17" s="167" t="s">
        <v>609</v>
      </c>
      <c r="J17" s="167" t="s">
        <v>609</v>
      </c>
      <c r="K17" s="167" t="s">
        <v>609</v>
      </c>
      <c r="L17" s="167" t="s">
        <v>609</v>
      </c>
      <c r="M17" s="167" t="s">
        <v>609</v>
      </c>
      <c r="N17" s="29" t="s">
        <v>77</v>
      </c>
      <c r="O17" s="125" t="s">
        <v>71</v>
      </c>
      <c r="P17" s="125" t="s">
        <v>610</v>
      </c>
      <c r="Q17" s="125" t="s">
        <v>610</v>
      </c>
      <c r="R17" s="125" t="s">
        <v>611</v>
      </c>
      <c r="S17" s="125" t="s">
        <v>611</v>
      </c>
      <c r="T17" s="125" t="s">
        <v>611</v>
      </c>
      <c r="U17" s="125" t="s">
        <v>611</v>
      </c>
      <c r="V17" s="125" t="s">
        <v>611</v>
      </c>
      <c r="W17" s="125" t="s">
        <v>611</v>
      </c>
    </row>
    <row r="18" spans="1:23" ht="45" x14ac:dyDescent="0.25">
      <c r="A18" s="160">
        <v>7</v>
      </c>
      <c r="B18" s="160" t="s">
        <v>80</v>
      </c>
      <c r="C18" s="161" t="s">
        <v>81</v>
      </c>
      <c r="D18" s="161">
        <v>10</v>
      </c>
      <c r="E18" s="161" t="s">
        <v>68</v>
      </c>
      <c r="F18" s="25" t="s">
        <v>68</v>
      </c>
      <c r="G18" s="25" t="s">
        <v>68</v>
      </c>
      <c r="H18" s="25" t="s">
        <v>68</v>
      </c>
      <c r="I18" s="25" t="s">
        <v>68</v>
      </c>
      <c r="J18" s="25" t="s">
        <v>68</v>
      </c>
      <c r="K18" s="25" t="s">
        <v>68</v>
      </c>
      <c r="L18" s="25" t="s">
        <v>68</v>
      </c>
      <c r="M18" s="25" t="s">
        <v>68</v>
      </c>
      <c r="N18" s="87" t="s">
        <v>71</v>
      </c>
      <c r="O18" s="87" t="s">
        <v>71</v>
      </c>
      <c r="P18" s="87" t="s">
        <v>610</v>
      </c>
      <c r="Q18" s="25" t="s">
        <v>68</v>
      </c>
      <c r="R18" s="25" t="s">
        <v>611</v>
      </c>
      <c r="S18" s="25" t="s">
        <v>611</v>
      </c>
      <c r="T18" s="25" t="s">
        <v>611</v>
      </c>
      <c r="U18" s="25" t="s">
        <v>611</v>
      </c>
      <c r="V18" s="25" t="s">
        <v>68</v>
      </c>
      <c r="W18" s="25" t="s">
        <v>68</v>
      </c>
    </row>
    <row r="19" spans="1:23" ht="60" x14ac:dyDescent="0.25">
      <c r="A19" s="160">
        <v>8</v>
      </c>
      <c r="B19" s="160" t="s">
        <v>82</v>
      </c>
      <c r="C19" s="161" t="s">
        <v>81</v>
      </c>
      <c r="D19" s="161">
        <v>10</v>
      </c>
      <c r="E19" s="161" t="s">
        <v>68</v>
      </c>
      <c r="F19" s="25" t="s">
        <v>68</v>
      </c>
      <c r="G19" s="25" t="s">
        <v>68</v>
      </c>
      <c r="H19" s="25" t="s">
        <v>68</v>
      </c>
      <c r="I19" s="25" t="s">
        <v>68</v>
      </c>
      <c r="J19" s="25" t="s">
        <v>68</v>
      </c>
      <c r="K19" s="25" t="s">
        <v>68</v>
      </c>
      <c r="L19" s="25" t="s">
        <v>68</v>
      </c>
      <c r="M19" s="25" t="s">
        <v>68</v>
      </c>
      <c r="N19" s="87" t="s">
        <v>71</v>
      </c>
      <c r="O19" s="25" t="s">
        <v>68</v>
      </c>
      <c r="P19" s="25" t="s">
        <v>68</v>
      </c>
      <c r="Q19" s="25" t="s">
        <v>68</v>
      </c>
      <c r="R19" s="25" t="s">
        <v>68</v>
      </c>
      <c r="S19" s="25" t="s">
        <v>68</v>
      </c>
      <c r="T19" s="25" t="s">
        <v>68</v>
      </c>
      <c r="U19" s="25" t="s">
        <v>68</v>
      </c>
      <c r="V19" s="25" t="s">
        <v>68</v>
      </c>
      <c r="W19" s="25" t="s">
        <v>68</v>
      </c>
    </row>
    <row r="20" spans="1:23" ht="60" x14ac:dyDescent="0.25">
      <c r="A20" s="160">
        <v>9</v>
      </c>
      <c r="B20" s="160" t="s">
        <v>83</v>
      </c>
      <c r="C20" s="161" t="s">
        <v>81</v>
      </c>
      <c r="D20" s="161">
        <v>10</v>
      </c>
      <c r="E20" s="161" t="s">
        <v>68</v>
      </c>
      <c r="F20" s="25" t="s">
        <v>68</v>
      </c>
      <c r="G20" s="25" t="s">
        <v>68</v>
      </c>
      <c r="H20" s="25" t="s">
        <v>68</v>
      </c>
      <c r="I20" s="25" t="s">
        <v>68</v>
      </c>
      <c r="J20" s="25" t="s">
        <v>68</v>
      </c>
      <c r="K20" s="25" t="s">
        <v>68</v>
      </c>
      <c r="L20" s="25" t="s">
        <v>68</v>
      </c>
      <c r="M20" s="25" t="s">
        <v>68</v>
      </c>
      <c r="N20" s="87" t="s">
        <v>71</v>
      </c>
      <c r="O20" s="25" t="s">
        <v>68</v>
      </c>
      <c r="P20" s="25" t="s">
        <v>68</v>
      </c>
      <c r="Q20" s="25" t="s">
        <v>68</v>
      </c>
      <c r="R20" s="25" t="s">
        <v>68</v>
      </c>
      <c r="S20" s="25" t="s">
        <v>68</v>
      </c>
      <c r="T20" s="25" t="s">
        <v>68</v>
      </c>
      <c r="U20" s="25" t="s">
        <v>68</v>
      </c>
      <c r="V20" s="25" t="s">
        <v>68</v>
      </c>
      <c r="W20" s="25" t="s">
        <v>68</v>
      </c>
    </row>
    <row r="21" spans="1:23" ht="45" x14ac:dyDescent="0.25">
      <c r="A21" s="160">
        <v>10</v>
      </c>
      <c r="B21" s="160" t="s">
        <v>84</v>
      </c>
      <c r="C21" s="161" t="s">
        <v>81</v>
      </c>
      <c r="D21" s="161">
        <v>10</v>
      </c>
      <c r="E21" s="161" t="s">
        <v>68</v>
      </c>
      <c r="F21" s="25" t="s">
        <v>71</v>
      </c>
      <c r="G21" s="25" t="s">
        <v>68</v>
      </c>
      <c r="H21" s="25" t="s">
        <v>68</v>
      </c>
      <c r="I21" s="25" t="s">
        <v>68</v>
      </c>
      <c r="J21" s="25" t="s">
        <v>68</v>
      </c>
      <c r="K21" s="25" t="s">
        <v>68</v>
      </c>
      <c r="L21" s="25" t="s">
        <v>68</v>
      </c>
      <c r="M21" s="25" t="s">
        <v>68</v>
      </c>
      <c r="N21" s="87" t="s">
        <v>71</v>
      </c>
      <c r="O21" s="25" t="s">
        <v>68</v>
      </c>
      <c r="P21" s="25" t="s">
        <v>68</v>
      </c>
      <c r="Q21" s="25" t="s">
        <v>68</v>
      </c>
      <c r="R21" s="25" t="s">
        <v>68</v>
      </c>
      <c r="S21" s="25" t="s">
        <v>68</v>
      </c>
      <c r="T21" s="25" t="s">
        <v>68</v>
      </c>
      <c r="U21" s="25" t="s">
        <v>68</v>
      </c>
      <c r="V21" s="25" t="s">
        <v>68</v>
      </c>
      <c r="W21" s="25" t="s">
        <v>68</v>
      </c>
    </row>
    <row r="22" spans="1:23" x14ac:dyDescent="0.25">
      <c r="A22" s="160"/>
      <c r="B22" s="163" t="s">
        <v>85</v>
      </c>
      <c r="C22" s="161"/>
      <c r="D22" s="168">
        <v>100</v>
      </c>
      <c r="E22" s="168" t="s">
        <v>86</v>
      </c>
      <c r="F22" s="29" t="s">
        <v>87</v>
      </c>
      <c r="G22" s="29" t="s">
        <v>88</v>
      </c>
      <c r="H22" s="29" t="s">
        <v>89</v>
      </c>
      <c r="I22" s="29" t="s">
        <v>90</v>
      </c>
      <c r="J22" s="29" t="s">
        <v>88</v>
      </c>
      <c r="K22" s="29" t="s">
        <v>88</v>
      </c>
      <c r="L22" s="29" t="s">
        <v>90</v>
      </c>
      <c r="M22" s="29" t="s">
        <v>90</v>
      </c>
      <c r="N22" s="29" t="s">
        <v>90</v>
      </c>
      <c r="O22" s="29" t="s">
        <v>88</v>
      </c>
      <c r="P22" s="29" t="s">
        <v>90</v>
      </c>
      <c r="Q22" s="29" t="s">
        <v>90</v>
      </c>
      <c r="R22" s="168" t="s">
        <v>86</v>
      </c>
      <c r="S22" s="29" t="s">
        <v>90</v>
      </c>
      <c r="T22" s="29" t="s">
        <v>90</v>
      </c>
      <c r="U22" s="29" t="s">
        <v>90</v>
      </c>
      <c r="V22" s="29" t="s">
        <v>90</v>
      </c>
      <c r="W22" s="29" t="s">
        <v>90</v>
      </c>
    </row>
  </sheetData>
  <pageMargins left="0.51181102362204722" right="0.51181102362204722" top="0.78740157480314965" bottom="0.78740157480314965" header="0.31496062992125984" footer="0.31496062992125984"/>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O65"/>
  <sheetViews>
    <sheetView topLeftCell="C1" workbookViewId="0">
      <selection activeCell="M50" sqref="M50"/>
    </sheetView>
  </sheetViews>
  <sheetFormatPr defaultRowHeight="15" x14ac:dyDescent="0.25"/>
  <cols>
    <col min="1" max="1" width="10.140625" customWidth="1"/>
    <col min="2" max="2" width="37.42578125" customWidth="1"/>
    <col min="3" max="3" width="10" customWidth="1"/>
    <col min="5" max="5" width="13.7109375" customWidth="1"/>
    <col min="6" max="6" width="12.7109375" customWidth="1"/>
    <col min="7" max="7" width="12.85546875" customWidth="1"/>
    <col min="8" max="8" width="13" customWidth="1"/>
    <col min="9" max="9" width="12.42578125" customWidth="1"/>
    <col min="10" max="10" width="12.28515625" customWidth="1"/>
    <col min="11" max="11" width="12.140625" customWidth="1"/>
    <col min="12" max="12" width="12.7109375" customWidth="1"/>
    <col min="13" max="13" width="12.85546875" customWidth="1"/>
    <col min="14" max="14" width="13" customWidth="1"/>
    <col min="15" max="15" width="15" customWidth="1"/>
  </cols>
  <sheetData>
    <row r="2" spans="1:12" x14ac:dyDescent="0.25">
      <c r="B2" s="18" t="s">
        <v>36</v>
      </c>
    </row>
    <row r="3" spans="1:12" x14ac:dyDescent="0.25">
      <c r="B3" s="18" t="s">
        <v>37</v>
      </c>
    </row>
    <row r="4" spans="1:12" x14ac:dyDescent="0.25">
      <c r="B4" s="18" t="s">
        <v>38</v>
      </c>
    </row>
    <row r="5" spans="1:12" x14ac:dyDescent="0.25">
      <c r="B5" s="18"/>
    </row>
    <row r="6" spans="1:12" ht="15.75" x14ac:dyDescent="0.25">
      <c r="B6" s="30" t="s">
        <v>91</v>
      </c>
    </row>
    <row r="9" spans="1:12" ht="23.25" x14ac:dyDescent="0.25">
      <c r="A9" s="22" t="s">
        <v>41</v>
      </c>
      <c r="B9" s="22" t="s">
        <v>42</v>
      </c>
      <c r="C9" s="22" t="s">
        <v>43</v>
      </c>
      <c r="D9" s="22" t="s">
        <v>44</v>
      </c>
      <c r="E9" s="22" t="s">
        <v>45</v>
      </c>
      <c r="F9" s="23" t="s">
        <v>46</v>
      </c>
      <c r="G9" s="23" t="s">
        <v>47</v>
      </c>
      <c r="H9" s="23" t="s">
        <v>48</v>
      </c>
      <c r="I9" s="23" t="s">
        <v>49</v>
      </c>
      <c r="J9" s="24" t="s">
        <v>50</v>
      </c>
      <c r="K9" s="23" t="s">
        <v>51</v>
      </c>
      <c r="L9" s="23" t="s">
        <v>52</v>
      </c>
    </row>
    <row r="10" spans="1:12" ht="46.5" thickBot="1" x14ac:dyDescent="0.3">
      <c r="A10" s="22"/>
      <c r="B10" s="22" t="s">
        <v>55</v>
      </c>
      <c r="C10" s="22"/>
      <c r="D10" s="22"/>
      <c r="E10" s="22" t="s">
        <v>56</v>
      </c>
      <c r="F10" s="23" t="s">
        <v>57</v>
      </c>
      <c r="G10" s="23" t="s">
        <v>58</v>
      </c>
      <c r="H10" s="23" t="s">
        <v>59</v>
      </c>
      <c r="I10" s="23" t="s">
        <v>60</v>
      </c>
      <c r="J10" s="24" t="s">
        <v>61</v>
      </c>
      <c r="K10" s="23" t="s">
        <v>62</v>
      </c>
      <c r="L10" s="23" t="s">
        <v>63</v>
      </c>
    </row>
    <row r="11" spans="1:12" ht="45.75" thickBot="1" x14ac:dyDescent="0.3">
      <c r="A11" s="170">
        <v>1</v>
      </c>
      <c r="B11" s="151" t="s">
        <v>92</v>
      </c>
      <c r="C11" s="152">
        <v>0.5</v>
      </c>
      <c r="D11" s="152">
        <v>5</v>
      </c>
      <c r="E11" s="152" t="s">
        <v>93</v>
      </c>
      <c r="F11" s="171" t="s">
        <v>94</v>
      </c>
      <c r="G11" s="171" t="s">
        <v>95</v>
      </c>
      <c r="H11" s="171" t="s">
        <v>96</v>
      </c>
      <c r="I11" s="171" t="s">
        <v>77</v>
      </c>
      <c r="J11" s="172" t="s">
        <v>93</v>
      </c>
      <c r="K11" s="171" t="s">
        <v>77</v>
      </c>
      <c r="L11" s="171" t="s">
        <v>97</v>
      </c>
    </row>
    <row r="12" spans="1:12" ht="45.75" thickBot="1" x14ac:dyDescent="0.3">
      <c r="A12" s="151">
        <v>2</v>
      </c>
      <c r="B12" s="151" t="s">
        <v>98</v>
      </c>
      <c r="C12" s="152">
        <v>0.4</v>
      </c>
      <c r="D12" s="152">
        <v>5</v>
      </c>
      <c r="E12" s="152" t="s">
        <v>99</v>
      </c>
      <c r="F12" s="171" t="s">
        <v>100</v>
      </c>
      <c r="G12" s="171" t="s">
        <v>95</v>
      </c>
      <c r="H12" s="171" t="s">
        <v>96</v>
      </c>
      <c r="I12" s="171" t="s">
        <v>101</v>
      </c>
      <c r="J12" s="173" t="s">
        <v>99</v>
      </c>
      <c r="K12" s="171" t="s">
        <v>100</v>
      </c>
      <c r="L12" s="171" t="s">
        <v>97</v>
      </c>
    </row>
    <row r="13" spans="1:12" ht="23.25" thickBot="1" x14ac:dyDescent="0.3">
      <c r="A13" s="151">
        <v>3</v>
      </c>
      <c r="B13" s="151" t="s">
        <v>102</v>
      </c>
      <c r="C13" s="153">
        <v>0.78</v>
      </c>
      <c r="D13" s="152">
        <v>5</v>
      </c>
      <c r="E13" s="152" t="s">
        <v>77</v>
      </c>
      <c r="F13" s="171" t="s">
        <v>77</v>
      </c>
      <c r="G13" s="171" t="s">
        <v>77</v>
      </c>
      <c r="H13" s="171" t="s">
        <v>101</v>
      </c>
      <c r="I13" s="171" t="s">
        <v>100</v>
      </c>
      <c r="J13" s="173" t="s">
        <v>77</v>
      </c>
      <c r="K13" s="171" t="s">
        <v>77</v>
      </c>
      <c r="L13" s="171" t="s">
        <v>77</v>
      </c>
    </row>
    <row r="14" spans="1:12" ht="34.5" thickBot="1" x14ac:dyDescent="0.3">
      <c r="A14" s="151">
        <v>4</v>
      </c>
      <c r="B14" s="151" t="s">
        <v>103</v>
      </c>
      <c r="C14" s="153">
        <v>0.7</v>
      </c>
      <c r="D14" s="152">
        <v>5</v>
      </c>
      <c r="E14" s="152" t="s">
        <v>93</v>
      </c>
      <c r="F14" s="171" t="s">
        <v>77</v>
      </c>
      <c r="G14" s="171" t="s">
        <v>77</v>
      </c>
      <c r="H14" s="171" t="s">
        <v>96</v>
      </c>
      <c r="I14" s="171" t="s">
        <v>101</v>
      </c>
      <c r="J14" s="173" t="s">
        <v>93</v>
      </c>
      <c r="K14" s="171" t="s">
        <v>77</v>
      </c>
      <c r="L14" s="171" t="s">
        <v>97</v>
      </c>
    </row>
    <row r="15" spans="1:12" ht="23.25" thickBot="1" x14ac:dyDescent="0.3">
      <c r="A15" s="151">
        <v>5</v>
      </c>
      <c r="B15" s="151" t="s">
        <v>104</v>
      </c>
      <c r="C15" s="153">
        <v>0.44</v>
      </c>
      <c r="D15" s="152">
        <v>5</v>
      </c>
      <c r="E15" s="152" t="s">
        <v>93</v>
      </c>
      <c r="F15" s="171" t="s">
        <v>97</v>
      </c>
      <c r="G15" s="171" t="s">
        <v>77</v>
      </c>
      <c r="H15" s="171" t="s">
        <v>96</v>
      </c>
      <c r="I15" s="171" t="s">
        <v>101</v>
      </c>
      <c r="J15" s="173" t="s">
        <v>105</v>
      </c>
      <c r="K15" s="171" t="s">
        <v>77</v>
      </c>
      <c r="L15" s="171" t="s">
        <v>77</v>
      </c>
    </row>
    <row r="16" spans="1:12" ht="23.25" thickBot="1" x14ac:dyDescent="0.3">
      <c r="A16" s="151">
        <v>6</v>
      </c>
      <c r="B16" s="151" t="s">
        <v>106</v>
      </c>
      <c r="C16" s="152" t="s">
        <v>107</v>
      </c>
      <c r="D16" s="152">
        <v>5</v>
      </c>
      <c r="E16" s="152" t="s">
        <v>77</v>
      </c>
      <c r="F16" s="171" t="s">
        <v>93</v>
      </c>
      <c r="G16" s="171" t="s">
        <v>96</v>
      </c>
      <c r="H16" s="171" t="s">
        <v>77</v>
      </c>
      <c r="I16" s="171" t="s">
        <v>77</v>
      </c>
      <c r="J16" s="173" t="s">
        <v>77</v>
      </c>
      <c r="K16" s="171" t="s">
        <v>77</v>
      </c>
      <c r="L16" s="171" t="s">
        <v>108</v>
      </c>
    </row>
    <row r="17" spans="1:12" ht="34.5" thickBot="1" x14ac:dyDescent="0.3">
      <c r="A17" s="151">
        <v>7</v>
      </c>
      <c r="B17" s="151" t="s">
        <v>109</v>
      </c>
      <c r="C17" s="153">
        <v>0.5</v>
      </c>
      <c r="D17" s="152">
        <v>5</v>
      </c>
      <c r="E17" s="152" t="s">
        <v>93</v>
      </c>
      <c r="F17" s="171" t="s">
        <v>96</v>
      </c>
      <c r="G17" s="171" t="s">
        <v>77</v>
      </c>
      <c r="H17" s="171" t="s">
        <v>77</v>
      </c>
      <c r="I17" s="171" t="s">
        <v>77</v>
      </c>
      <c r="J17" s="173" t="s">
        <v>110</v>
      </c>
      <c r="K17" s="171" t="s">
        <v>77</v>
      </c>
      <c r="L17" s="171" t="s">
        <v>97</v>
      </c>
    </row>
    <row r="18" spans="1:12" ht="57" thickBot="1" x14ac:dyDescent="0.3">
      <c r="A18" s="151">
        <v>8</v>
      </c>
      <c r="B18" s="151" t="s">
        <v>111</v>
      </c>
      <c r="C18" s="151" t="s">
        <v>112</v>
      </c>
      <c r="D18" s="152">
        <v>5</v>
      </c>
      <c r="E18" s="152" t="s">
        <v>77</v>
      </c>
      <c r="F18" s="171" t="s">
        <v>77</v>
      </c>
      <c r="G18" s="171" t="s">
        <v>77</v>
      </c>
      <c r="H18" s="171" t="s">
        <v>77</v>
      </c>
      <c r="I18" s="171" t="s">
        <v>77</v>
      </c>
      <c r="J18" s="173" t="s">
        <v>77</v>
      </c>
      <c r="K18" s="171" t="s">
        <v>77</v>
      </c>
      <c r="L18" s="171" t="s">
        <v>77</v>
      </c>
    </row>
    <row r="19" spans="1:12" ht="34.5" thickBot="1" x14ac:dyDescent="0.3">
      <c r="A19" s="151">
        <v>9</v>
      </c>
      <c r="B19" s="151" t="s">
        <v>113</v>
      </c>
      <c r="C19" s="152" t="s">
        <v>114</v>
      </c>
      <c r="D19" s="152">
        <v>5</v>
      </c>
      <c r="E19" s="152" t="s">
        <v>115</v>
      </c>
      <c r="F19" s="171" t="s">
        <v>115</v>
      </c>
      <c r="G19" s="171" t="s">
        <v>77</v>
      </c>
      <c r="H19" s="171" t="s">
        <v>77</v>
      </c>
      <c r="I19" s="171" t="s">
        <v>77</v>
      </c>
      <c r="J19" s="173" t="s">
        <v>116</v>
      </c>
      <c r="K19" s="171" t="s">
        <v>77</v>
      </c>
      <c r="L19" s="171" t="s">
        <v>77</v>
      </c>
    </row>
    <row r="20" spans="1:12" ht="15.75" thickBot="1" x14ac:dyDescent="0.3">
      <c r="A20" s="151">
        <v>10</v>
      </c>
      <c r="B20" s="151" t="s">
        <v>117</v>
      </c>
      <c r="C20" s="174">
        <v>1.2500000000000001E-2</v>
      </c>
      <c r="D20" s="152">
        <v>5</v>
      </c>
      <c r="E20" s="152" t="s">
        <v>77</v>
      </c>
      <c r="F20" s="171" t="s">
        <v>77</v>
      </c>
      <c r="G20" s="171" t="s">
        <v>77</v>
      </c>
      <c r="H20" s="171" t="s">
        <v>77</v>
      </c>
      <c r="I20" s="171" t="s">
        <v>77</v>
      </c>
      <c r="J20" s="173" t="s">
        <v>118</v>
      </c>
      <c r="K20" s="171" t="s">
        <v>77</v>
      </c>
      <c r="L20" s="171" t="s">
        <v>77</v>
      </c>
    </row>
    <row r="21" spans="1:12" ht="23.25" thickBot="1" x14ac:dyDescent="0.3">
      <c r="A21" s="151">
        <v>11</v>
      </c>
      <c r="B21" s="175" t="s">
        <v>119</v>
      </c>
      <c r="C21" s="174">
        <v>2.5000000000000001E-2</v>
      </c>
      <c r="D21" s="152">
        <v>5</v>
      </c>
      <c r="E21" s="152" t="s">
        <v>77</v>
      </c>
      <c r="F21" s="171" t="s">
        <v>77</v>
      </c>
      <c r="G21" s="171" t="s">
        <v>77</v>
      </c>
      <c r="H21" s="171" t="s">
        <v>77</v>
      </c>
      <c r="I21" s="171" t="s">
        <v>77</v>
      </c>
      <c r="J21" s="173" t="s">
        <v>118</v>
      </c>
      <c r="K21" s="171" t="s">
        <v>93</v>
      </c>
      <c r="L21" s="171" t="s">
        <v>77</v>
      </c>
    </row>
    <row r="22" spans="1:12" ht="23.25" thickBot="1" x14ac:dyDescent="0.3">
      <c r="A22" s="175">
        <v>12</v>
      </c>
      <c r="B22" s="175" t="s">
        <v>120</v>
      </c>
      <c r="C22" s="176">
        <v>0.7</v>
      </c>
      <c r="D22" s="177">
        <v>5</v>
      </c>
      <c r="E22" s="177" t="s">
        <v>93</v>
      </c>
      <c r="F22" s="171" t="s">
        <v>77</v>
      </c>
      <c r="G22" s="171" t="s">
        <v>77</v>
      </c>
      <c r="H22" s="171" t="s">
        <v>77</v>
      </c>
      <c r="I22" s="171" t="s">
        <v>77</v>
      </c>
      <c r="J22" s="178" t="s">
        <v>121</v>
      </c>
      <c r="K22" s="171" t="s">
        <v>93</v>
      </c>
      <c r="L22" s="171" t="s">
        <v>77</v>
      </c>
    </row>
    <row r="23" spans="1:12" ht="23.25" thickBot="1" x14ac:dyDescent="0.3">
      <c r="A23" s="151">
        <v>13</v>
      </c>
      <c r="B23" s="175" t="s">
        <v>122</v>
      </c>
      <c r="C23" s="152" t="s">
        <v>123</v>
      </c>
      <c r="D23" s="152">
        <v>5</v>
      </c>
      <c r="E23" s="152" t="s">
        <v>77</v>
      </c>
      <c r="F23" s="171" t="s">
        <v>77</v>
      </c>
      <c r="G23" s="171" t="s">
        <v>96</v>
      </c>
      <c r="H23" s="171" t="s">
        <v>96</v>
      </c>
      <c r="I23" s="171" t="s">
        <v>77</v>
      </c>
      <c r="J23" s="173" t="s">
        <v>118</v>
      </c>
      <c r="K23" s="171" t="s">
        <v>77</v>
      </c>
      <c r="L23" s="171" t="s">
        <v>96</v>
      </c>
    </row>
    <row r="24" spans="1:12" ht="23.25" thickBot="1" x14ac:dyDescent="0.3">
      <c r="A24" s="151">
        <v>14</v>
      </c>
      <c r="B24" s="175" t="s">
        <v>124</v>
      </c>
      <c r="C24" s="152" t="s">
        <v>125</v>
      </c>
      <c r="D24" s="152">
        <v>5</v>
      </c>
      <c r="E24" s="152" t="s">
        <v>77</v>
      </c>
      <c r="F24" s="171" t="s">
        <v>77</v>
      </c>
      <c r="G24" s="171" t="s">
        <v>77</v>
      </c>
      <c r="H24" s="171" t="s">
        <v>77</v>
      </c>
      <c r="I24" s="171" t="s">
        <v>77</v>
      </c>
      <c r="J24" s="173" t="s">
        <v>118</v>
      </c>
      <c r="K24" s="171" t="s">
        <v>77</v>
      </c>
      <c r="L24" s="171" t="s">
        <v>77</v>
      </c>
    </row>
    <row r="25" spans="1:12" ht="23.25" thickBot="1" x14ac:dyDescent="0.3">
      <c r="A25" s="175">
        <v>15</v>
      </c>
      <c r="B25" s="175" t="s">
        <v>126</v>
      </c>
      <c r="C25" s="176">
        <v>0.7</v>
      </c>
      <c r="D25" s="177">
        <v>5</v>
      </c>
      <c r="E25" s="152" t="s">
        <v>77</v>
      </c>
      <c r="F25" s="171" t="s">
        <v>77</v>
      </c>
      <c r="G25" s="171" t="s">
        <v>77</v>
      </c>
      <c r="H25" s="171" t="s">
        <v>77</v>
      </c>
      <c r="I25" s="171" t="s">
        <v>77</v>
      </c>
      <c r="J25" s="173" t="s">
        <v>77</v>
      </c>
      <c r="K25" s="171" t="s">
        <v>77</v>
      </c>
      <c r="L25" s="171" t="s">
        <v>77</v>
      </c>
    </row>
    <row r="26" spans="1:12" ht="23.25" thickBot="1" x14ac:dyDescent="0.3">
      <c r="A26" s="151">
        <v>16</v>
      </c>
      <c r="B26" s="175" t="s">
        <v>127</v>
      </c>
      <c r="C26" s="153">
        <v>0.95</v>
      </c>
      <c r="D26" s="152">
        <v>5</v>
      </c>
      <c r="E26" s="152" t="s">
        <v>105</v>
      </c>
      <c r="F26" s="171" t="s">
        <v>128</v>
      </c>
      <c r="G26" s="171" t="s">
        <v>95</v>
      </c>
      <c r="H26" s="171" t="s">
        <v>96</v>
      </c>
      <c r="I26" s="171" t="s">
        <v>101</v>
      </c>
      <c r="J26" s="173" t="s">
        <v>129</v>
      </c>
      <c r="K26" s="171" t="s">
        <v>100</v>
      </c>
      <c r="L26" s="171" t="s">
        <v>77</v>
      </c>
    </row>
    <row r="27" spans="1:12" ht="23.25" thickBot="1" x14ac:dyDescent="0.3">
      <c r="A27" s="151">
        <v>17</v>
      </c>
      <c r="B27" s="175" t="s">
        <v>130</v>
      </c>
      <c r="C27" s="152" t="s">
        <v>131</v>
      </c>
      <c r="D27" s="152">
        <v>5</v>
      </c>
      <c r="E27" s="152" t="s">
        <v>77</v>
      </c>
      <c r="F27" s="171" t="s">
        <v>77</v>
      </c>
      <c r="G27" s="171" t="s">
        <v>101</v>
      </c>
      <c r="H27" s="171" t="s">
        <v>101</v>
      </c>
      <c r="I27" s="171" t="s">
        <v>77</v>
      </c>
      <c r="J27" s="173" t="s">
        <v>77</v>
      </c>
      <c r="K27" s="171" t="s">
        <v>77</v>
      </c>
      <c r="L27" s="171" t="s">
        <v>77</v>
      </c>
    </row>
    <row r="28" spans="1:12" ht="15.75" thickBot="1" x14ac:dyDescent="0.3">
      <c r="A28" s="151">
        <v>18</v>
      </c>
      <c r="B28" s="175" t="s">
        <v>132</v>
      </c>
      <c r="C28" s="153">
        <v>0.06</v>
      </c>
      <c r="D28" s="152">
        <v>5</v>
      </c>
      <c r="E28" s="152" t="s">
        <v>77</v>
      </c>
      <c r="F28" s="171" t="s">
        <v>77</v>
      </c>
      <c r="G28" s="171" t="s">
        <v>77</v>
      </c>
      <c r="H28" s="171" t="s">
        <v>77</v>
      </c>
      <c r="I28" s="171" t="s">
        <v>77</v>
      </c>
      <c r="J28" s="173" t="s">
        <v>77</v>
      </c>
      <c r="K28" s="171" t="s">
        <v>77</v>
      </c>
      <c r="L28" s="171" t="s">
        <v>77</v>
      </c>
    </row>
    <row r="29" spans="1:12" ht="15.75" thickBot="1" x14ac:dyDescent="0.3">
      <c r="A29" s="151">
        <v>19</v>
      </c>
      <c r="B29" s="175" t="s">
        <v>133</v>
      </c>
      <c r="C29" s="153">
        <v>0.24</v>
      </c>
      <c r="D29" s="152">
        <v>5</v>
      </c>
      <c r="E29" s="152" t="s">
        <v>100</v>
      </c>
      <c r="F29" s="171" t="s">
        <v>97</v>
      </c>
      <c r="G29" s="171" t="s">
        <v>97</v>
      </c>
      <c r="H29" s="171" t="s">
        <v>77</v>
      </c>
      <c r="I29" s="171" t="s">
        <v>77</v>
      </c>
      <c r="J29" s="173" t="s">
        <v>97</v>
      </c>
      <c r="K29" s="171" t="s">
        <v>77</v>
      </c>
      <c r="L29" s="171" t="s">
        <v>93</v>
      </c>
    </row>
    <row r="30" spans="1:12" ht="23.25" thickBot="1" x14ac:dyDescent="0.3">
      <c r="A30" s="151">
        <v>20</v>
      </c>
      <c r="B30" s="175" t="s">
        <v>134</v>
      </c>
      <c r="C30" s="153">
        <v>0.2</v>
      </c>
      <c r="D30" s="152">
        <v>5</v>
      </c>
      <c r="E30" s="152" t="s">
        <v>93</v>
      </c>
      <c r="F30" s="171" t="s">
        <v>96</v>
      </c>
      <c r="G30" s="171" t="s">
        <v>95</v>
      </c>
      <c r="H30" s="171" t="s">
        <v>77</v>
      </c>
      <c r="I30" s="171" t="s">
        <v>101</v>
      </c>
      <c r="J30" s="173" t="s">
        <v>135</v>
      </c>
      <c r="K30" s="171" t="s">
        <v>77</v>
      </c>
      <c r="L30" s="171" t="s">
        <v>136</v>
      </c>
    </row>
    <row r="31" spans="1:12" ht="15.75" thickBot="1" x14ac:dyDescent="0.3">
      <c r="A31" s="154"/>
      <c r="B31" s="154" t="s">
        <v>33</v>
      </c>
      <c r="C31" s="156"/>
      <c r="D31" s="156">
        <v>100</v>
      </c>
      <c r="E31" s="152" t="s">
        <v>137</v>
      </c>
      <c r="F31" s="171" t="s">
        <v>138</v>
      </c>
      <c r="G31" s="179" t="s">
        <v>139</v>
      </c>
      <c r="H31" s="171" t="s">
        <v>140</v>
      </c>
      <c r="I31" s="171" t="s">
        <v>141</v>
      </c>
      <c r="J31" s="173" t="s">
        <v>142</v>
      </c>
      <c r="K31" s="171" t="s">
        <v>143</v>
      </c>
      <c r="L31" s="171" t="s">
        <v>144</v>
      </c>
    </row>
    <row r="32" spans="1:12" x14ac:dyDescent="0.25">
      <c r="A32" s="44"/>
      <c r="B32" s="180" t="s">
        <v>145</v>
      </c>
      <c r="C32" s="44"/>
      <c r="D32" s="44"/>
      <c r="E32" s="181">
        <v>0.92600000000000005</v>
      </c>
      <c r="F32" s="182" t="s">
        <v>146</v>
      </c>
      <c r="G32" s="183">
        <v>0.83499999999999996</v>
      </c>
      <c r="H32" s="183">
        <v>0.84</v>
      </c>
      <c r="I32" s="183">
        <v>0.87</v>
      </c>
      <c r="J32" s="183">
        <v>0.88149999999999995</v>
      </c>
      <c r="K32" s="181">
        <v>0.96499999999999997</v>
      </c>
      <c r="L32" s="181">
        <v>0.95250000000000001</v>
      </c>
    </row>
    <row r="35" spans="1:15" x14ac:dyDescent="0.25">
      <c r="B35" t="s">
        <v>147</v>
      </c>
    </row>
    <row r="37" spans="1:15" ht="23.25" x14ac:dyDescent="0.25">
      <c r="A37" s="22" t="s">
        <v>41</v>
      </c>
      <c r="B37" s="22" t="s">
        <v>42</v>
      </c>
      <c r="C37" s="22" t="s">
        <v>43</v>
      </c>
      <c r="D37" s="22" t="s">
        <v>44</v>
      </c>
      <c r="E37" s="184" t="s">
        <v>53</v>
      </c>
      <c r="F37" s="184" t="s">
        <v>54</v>
      </c>
      <c r="G37" s="23" t="s">
        <v>591</v>
      </c>
      <c r="H37" s="23" t="s">
        <v>592</v>
      </c>
      <c r="I37" s="23" t="s">
        <v>593</v>
      </c>
      <c r="J37" s="23" t="s">
        <v>594</v>
      </c>
      <c r="K37" s="23" t="s">
        <v>614</v>
      </c>
      <c r="L37" s="23" t="s">
        <v>596</v>
      </c>
      <c r="M37" s="23" t="s">
        <v>597</v>
      </c>
      <c r="N37" s="23" t="s">
        <v>598</v>
      </c>
      <c r="O37" s="23" t="s">
        <v>666</v>
      </c>
    </row>
    <row r="38" spans="1:15" ht="46.5" thickBot="1" x14ac:dyDescent="0.3">
      <c r="A38" s="22"/>
      <c r="B38" s="22" t="s">
        <v>615</v>
      </c>
      <c r="C38" s="22"/>
      <c r="D38" s="22"/>
      <c r="E38" s="185" t="s">
        <v>148</v>
      </c>
      <c r="F38" s="23" t="s">
        <v>65</v>
      </c>
      <c r="G38" s="23" t="s">
        <v>599</v>
      </c>
      <c r="H38" s="23" t="s">
        <v>600</v>
      </c>
      <c r="I38" s="23" t="s">
        <v>601</v>
      </c>
      <c r="J38" s="23" t="s">
        <v>602</v>
      </c>
      <c r="K38" s="23" t="s">
        <v>603</v>
      </c>
      <c r="L38" s="149" t="s">
        <v>604</v>
      </c>
      <c r="M38" s="150" t="s">
        <v>605</v>
      </c>
      <c r="N38" s="150" t="s">
        <v>606</v>
      </c>
      <c r="O38" s="150" t="s">
        <v>667</v>
      </c>
    </row>
    <row r="39" spans="1:15" ht="45.75" thickBot="1" x14ac:dyDescent="0.3">
      <c r="A39" s="186">
        <v>1</v>
      </c>
      <c r="B39" s="187" t="s">
        <v>92</v>
      </c>
      <c r="C39" s="173">
        <v>0.5</v>
      </c>
      <c r="D39" s="188">
        <v>5</v>
      </c>
      <c r="E39" s="189" t="s">
        <v>77</v>
      </c>
      <c r="F39" s="189" t="s">
        <v>101</v>
      </c>
      <c r="G39" s="189" t="s">
        <v>77</v>
      </c>
      <c r="H39" s="189" t="s">
        <v>77</v>
      </c>
      <c r="I39" s="189" t="s">
        <v>77</v>
      </c>
      <c r="J39" s="190" t="s">
        <v>99</v>
      </c>
      <c r="K39" s="189" t="s">
        <v>77</v>
      </c>
      <c r="L39" s="152" t="s">
        <v>77</v>
      </c>
      <c r="M39" s="152" t="s">
        <v>77</v>
      </c>
      <c r="N39" s="152" t="s">
        <v>77</v>
      </c>
      <c r="O39" s="152" t="s">
        <v>77</v>
      </c>
    </row>
    <row r="40" spans="1:15" ht="45.75" thickBot="1" x14ac:dyDescent="0.3">
      <c r="A40" s="151">
        <v>2</v>
      </c>
      <c r="B40" s="187" t="s">
        <v>98</v>
      </c>
      <c r="C40" s="173">
        <v>0.4</v>
      </c>
      <c r="D40" s="188">
        <v>5</v>
      </c>
      <c r="E40" s="191" t="s">
        <v>76</v>
      </c>
      <c r="F40" s="190" t="s">
        <v>110</v>
      </c>
      <c r="G40" s="171" t="s">
        <v>99</v>
      </c>
      <c r="H40" s="171" t="s">
        <v>105</v>
      </c>
      <c r="I40" s="190" t="s">
        <v>99</v>
      </c>
      <c r="J40" s="190" t="s">
        <v>128</v>
      </c>
      <c r="K40" s="190" t="s">
        <v>105</v>
      </c>
      <c r="L40" s="192" t="s">
        <v>128</v>
      </c>
      <c r="M40">
        <v>0</v>
      </c>
      <c r="N40" s="152" t="s">
        <v>100</v>
      </c>
      <c r="O40" s="152" t="s">
        <v>77</v>
      </c>
    </row>
    <row r="41" spans="1:15" ht="23.25" thickBot="1" x14ac:dyDescent="0.3">
      <c r="A41" s="151">
        <v>3</v>
      </c>
      <c r="B41" s="187" t="s">
        <v>102</v>
      </c>
      <c r="C41" s="193">
        <v>0.78</v>
      </c>
      <c r="D41" s="188">
        <v>5</v>
      </c>
      <c r="E41" s="191" t="s">
        <v>77</v>
      </c>
      <c r="F41" s="189" t="s">
        <v>77</v>
      </c>
      <c r="G41" s="189" t="s">
        <v>77</v>
      </c>
      <c r="H41" s="189" t="s">
        <v>77</v>
      </c>
      <c r="I41" s="189" t="s">
        <v>77</v>
      </c>
      <c r="J41" s="152" t="s">
        <v>77</v>
      </c>
      <c r="K41" s="152" t="s">
        <v>77</v>
      </c>
      <c r="L41" s="152" t="s">
        <v>77</v>
      </c>
      <c r="M41" s="152" t="s">
        <v>77</v>
      </c>
      <c r="N41" s="152" t="s">
        <v>77</v>
      </c>
      <c r="O41" s="152" t="s">
        <v>77</v>
      </c>
    </row>
    <row r="42" spans="1:15" ht="34.5" thickBot="1" x14ac:dyDescent="0.3">
      <c r="A42" s="151">
        <v>4</v>
      </c>
      <c r="B42" s="187" t="s">
        <v>103</v>
      </c>
      <c r="C42" s="193">
        <v>0.7</v>
      </c>
      <c r="D42" s="188">
        <v>5</v>
      </c>
      <c r="E42" s="191" t="s">
        <v>93</v>
      </c>
      <c r="F42" s="189" t="s">
        <v>77</v>
      </c>
      <c r="G42" s="189" t="s">
        <v>77</v>
      </c>
      <c r="H42" s="189" t="s">
        <v>77</v>
      </c>
      <c r="I42" s="189" t="s">
        <v>77</v>
      </c>
      <c r="J42" s="152" t="s">
        <v>77</v>
      </c>
      <c r="K42" s="152" t="s">
        <v>77</v>
      </c>
      <c r="L42" s="152" t="s">
        <v>77</v>
      </c>
      <c r="M42" s="152" t="s">
        <v>77</v>
      </c>
      <c r="N42" s="152" t="s">
        <v>77</v>
      </c>
      <c r="O42" s="152" t="s">
        <v>77</v>
      </c>
    </row>
    <row r="43" spans="1:15" ht="23.25" thickBot="1" x14ac:dyDescent="0.3">
      <c r="A43" s="151">
        <v>5</v>
      </c>
      <c r="B43" s="187" t="s">
        <v>104</v>
      </c>
      <c r="C43" s="193">
        <v>0.44</v>
      </c>
      <c r="D43" s="188">
        <v>5</v>
      </c>
      <c r="E43" s="191" t="s">
        <v>105</v>
      </c>
      <c r="F43" s="189" t="s">
        <v>77</v>
      </c>
      <c r="G43" s="190" t="s">
        <v>93</v>
      </c>
      <c r="H43" s="190" t="s">
        <v>93</v>
      </c>
      <c r="I43" s="190" t="s">
        <v>93</v>
      </c>
      <c r="J43" s="152" t="s">
        <v>77</v>
      </c>
      <c r="K43" s="152" t="s">
        <v>77</v>
      </c>
      <c r="L43" s="152" t="s">
        <v>77</v>
      </c>
      <c r="M43" s="152" t="s">
        <v>77</v>
      </c>
      <c r="N43" s="152" t="s">
        <v>77</v>
      </c>
      <c r="O43" s="152" t="s">
        <v>77</v>
      </c>
    </row>
    <row r="44" spans="1:15" ht="23.25" thickBot="1" x14ac:dyDescent="0.3">
      <c r="A44" s="151">
        <v>6</v>
      </c>
      <c r="B44" s="187" t="s">
        <v>106</v>
      </c>
      <c r="C44" s="173" t="s">
        <v>107</v>
      </c>
      <c r="D44" s="188">
        <v>5</v>
      </c>
      <c r="E44" s="191" t="s">
        <v>77</v>
      </c>
      <c r="F44" s="189" t="s">
        <v>101</v>
      </c>
      <c r="G44" s="190" t="s">
        <v>93</v>
      </c>
      <c r="H44" s="190" t="s">
        <v>93</v>
      </c>
      <c r="I44" s="190" t="s">
        <v>93</v>
      </c>
      <c r="J44" s="152" t="s">
        <v>77</v>
      </c>
      <c r="K44" s="152" t="s">
        <v>77</v>
      </c>
      <c r="L44" s="152" t="s">
        <v>77</v>
      </c>
      <c r="M44" s="26">
        <v>0</v>
      </c>
      <c r="N44" s="152" t="s">
        <v>77</v>
      </c>
      <c r="O44" s="152" t="s">
        <v>77</v>
      </c>
    </row>
    <row r="45" spans="1:15" ht="34.5" thickBot="1" x14ac:dyDescent="0.3">
      <c r="A45" s="151">
        <v>7</v>
      </c>
      <c r="B45" s="187" t="s">
        <v>109</v>
      </c>
      <c r="C45" s="194">
        <v>0.3</v>
      </c>
      <c r="D45" s="188">
        <v>5</v>
      </c>
      <c r="E45" s="191" t="s">
        <v>135</v>
      </c>
      <c r="F45" s="190" t="s">
        <v>110</v>
      </c>
      <c r="G45" s="171" t="s">
        <v>129</v>
      </c>
      <c r="H45" s="171" t="s">
        <v>129</v>
      </c>
      <c r="I45" s="190" t="s">
        <v>93</v>
      </c>
      <c r="J45" s="190" t="s">
        <v>99</v>
      </c>
      <c r="K45" s="190" t="s">
        <v>96</v>
      </c>
      <c r="L45" s="190" t="s">
        <v>128</v>
      </c>
      <c r="M45" s="26">
        <v>0</v>
      </c>
      <c r="N45" s="152" t="s">
        <v>77</v>
      </c>
      <c r="O45" s="152" t="s">
        <v>77</v>
      </c>
    </row>
    <row r="46" spans="1:15" ht="57" thickBot="1" x14ac:dyDescent="0.3">
      <c r="A46" s="151">
        <v>8</v>
      </c>
      <c r="B46" s="187" t="s">
        <v>111</v>
      </c>
      <c r="C46" s="187" t="s">
        <v>112</v>
      </c>
      <c r="D46" s="188">
        <v>5</v>
      </c>
      <c r="E46" s="191" t="s">
        <v>77</v>
      </c>
      <c r="F46" s="171" t="s">
        <v>93</v>
      </c>
      <c r="G46" s="171" t="s">
        <v>93</v>
      </c>
      <c r="H46" s="171" t="s">
        <v>93</v>
      </c>
      <c r="I46" s="190" t="s">
        <v>93</v>
      </c>
      <c r="J46" s="152" t="s">
        <v>77</v>
      </c>
      <c r="K46" s="190" t="s">
        <v>99</v>
      </c>
      <c r="L46" s="152" t="s">
        <v>77</v>
      </c>
      <c r="M46" s="152" t="s">
        <v>77</v>
      </c>
      <c r="N46" s="152" t="s">
        <v>77</v>
      </c>
      <c r="O46" s="152" t="s">
        <v>77</v>
      </c>
    </row>
    <row r="47" spans="1:15" ht="34.5" thickBot="1" x14ac:dyDescent="0.3">
      <c r="A47" s="151">
        <v>9</v>
      </c>
      <c r="B47" s="187" t="s">
        <v>113</v>
      </c>
      <c r="C47" s="173" t="s">
        <v>114</v>
      </c>
      <c r="D47" s="188">
        <v>5</v>
      </c>
      <c r="E47" s="191" t="s">
        <v>77</v>
      </c>
      <c r="F47" s="171" t="s">
        <v>93</v>
      </c>
      <c r="G47" s="171" t="s">
        <v>77</v>
      </c>
      <c r="H47" s="171" t="s">
        <v>128</v>
      </c>
      <c r="I47" s="190" t="s">
        <v>93</v>
      </c>
      <c r="J47" s="152" t="s">
        <v>77</v>
      </c>
      <c r="K47" s="152" t="s">
        <v>77</v>
      </c>
      <c r="L47" s="190" t="s">
        <v>128</v>
      </c>
      <c r="M47" s="152" t="s">
        <v>77</v>
      </c>
      <c r="N47" s="152" t="s">
        <v>77</v>
      </c>
      <c r="O47" s="152" t="s">
        <v>77</v>
      </c>
    </row>
    <row r="48" spans="1:15" ht="15.75" thickBot="1" x14ac:dyDescent="0.3">
      <c r="A48" s="151">
        <v>10</v>
      </c>
      <c r="B48" s="187" t="s">
        <v>117</v>
      </c>
      <c r="C48" s="195">
        <v>1.2500000000000001E-2</v>
      </c>
      <c r="D48" s="188">
        <v>2</v>
      </c>
      <c r="E48" s="196" t="s">
        <v>149</v>
      </c>
      <c r="F48" s="171" t="s">
        <v>128</v>
      </c>
      <c r="G48" s="171" t="s">
        <v>128</v>
      </c>
      <c r="H48" s="171" t="s">
        <v>128</v>
      </c>
      <c r="I48" s="190" t="s">
        <v>128</v>
      </c>
      <c r="J48" s="190" t="s">
        <v>128</v>
      </c>
      <c r="K48" s="190" t="s">
        <v>128</v>
      </c>
      <c r="L48" s="190" t="s">
        <v>128</v>
      </c>
      <c r="M48" s="152" t="s">
        <v>128</v>
      </c>
      <c r="N48" s="152" t="s">
        <v>128</v>
      </c>
      <c r="O48" s="152" t="s">
        <v>128</v>
      </c>
    </row>
    <row r="49" spans="1:15" ht="23.25" thickBot="1" x14ac:dyDescent="0.3">
      <c r="A49" s="151">
        <v>11</v>
      </c>
      <c r="B49" s="197" t="s">
        <v>119</v>
      </c>
      <c r="C49" s="195">
        <v>2.5000000000000001E-2</v>
      </c>
      <c r="D49" s="188">
        <v>2</v>
      </c>
      <c r="E49" s="196" t="s">
        <v>150</v>
      </c>
      <c r="F49" s="171" t="s">
        <v>128</v>
      </c>
      <c r="G49" s="171" t="s">
        <v>128</v>
      </c>
      <c r="H49" s="171" t="s">
        <v>128</v>
      </c>
      <c r="I49" s="190" t="s">
        <v>128</v>
      </c>
      <c r="J49" s="190" t="s">
        <v>128</v>
      </c>
      <c r="K49" s="190" t="s">
        <v>128</v>
      </c>
      <c r="L49" s="190" t="s">
        <v>128</v>
      </c>
      <c r="M49" s="152" t="s">
        <v>128</v>
      </c>
      <c r="N49" s="152" t="s">
        <v>128</v>
      </c>
      <c r="O49" s="152" t="s">
        <v>128</v>
      </c>
    </row>
    <row r="50" spans="1:15" ht="23.25" thickBot="1" x14ac:dyDescent="0.3">
      <c r="A50" s="198">
        <v>12</v>
      </c>
      <c r="B50" s="199" t="s">
        <v>120</v>
      </c>
      <c r="C50" s="200">
        <v>0.7</v>
      </c>
      <c r="D50" s="201">
        <v>5</v>
      </c>
      <c r="E50" s="202" t="s">
        <v>121</v>
      </c>
      <c r="F50" s="203" t="s">
        <v>607</v>
      </c>
      <c r="G50" s="203" t="s">
        <v>607</v>
      </c>
      <c r="H50" s="203" t="s">
        <v>607</v>
      </c>
      <c r="I50" s="203" t="s">
        <v>607</v>
      </c>
      <c r="J50" s="203" t="s">
        <v>607</v>
      </c>
      <c r="K50" s="203" t="s">
        <v>607</v>
      </c>
      <c r="L50" s="204" t="s">
        <v>607</v>
      </c>
      <c r="M50" s="26"/>
      <c r="N50" s="26"/>
      <c r="O50" s="227"/>
    </row>
    <row r="51" spans="1:15" ht="23.25" thickBot="1" x14ac:dyDescent="0.3">
      <c r="A51" s="198"/>
      <c r="B51" s="199" t="s">
        <v>616</v>
      </c>
      <c r="C51" s="200">
        <v>0.8</v>
      </c>
      <c r="D51" s="201">
        <v>5</v>
      </c>
      <c r="E51" s="202"/>
      <c r="F51" s="171" t="s">
        <v>77</v>
      </c>
      <c r="G51" s="171" t="s">
        <v>77</v>
      </c>
      <c r="H51" s="171" t="s">
        <v>128</v>
      </c>
      <c r="I51" s="155" t="s">
        <v>77</v>
      </c>
      <c r="J51" s="155" t="s">
        <v>77</v>
      </c>
      <c r="K51" s="155" t="s">
        <v>77</v>
      </c>
      <c r="L51" s="204" t="s">
        <v>128</v>
      </c>
      <c r="M51" s="152" t="s">
        <v>77</v>
      </c>
      <c r="N51" s="152" t="s">
        <v>77</v>
      </c>
      <c r="O51" s="152" t="s">
        <v>77</v>
      </c>
    </row>
    <row r="52" spans="1:15" ht="23.25" thickBot="1" x14ac:dyDescent="0.3">
      <c r="A52" s="151">
        <v>13</v>
      </c>
      <c r="B52" s="197" t="s">
        <v>122</v>
      </c>
      <c r="C52" s="173" t="s">
        <v>123</v>
      </c>
      <c r="D52" s="188">
        <v>5</v>
      </c>
      <c r="E52" s="191" t="s">
        <v>151</v>
      </c>
      <c r="F52" s="171" t="s">
        <v>77</v>
      </c>
      <c r="G52" s="171" t="s">
        <v>77</v>
      </c>
      <c r="H52" s="171" t="s">
        <v>128</v>
      </c>
      <c r="I52" s="152" t="s">
        <v>77</v>
      </c>
      <c r="J52" s="152" t="s">
        <v>77</v>
      </c>
      <c r="K52" s="152" t="s">
        <v>77</v>
      </c>
      <c r="L52" s="190" t="s">
        <v>128</v>
      </c>
      <c r="M52" s="152" t="s">
        <v>77</v>
      </c>
      <c r="N52" s="152" t="s">
        <v>77</v>
      </c>
      <c r="O52" s="152" t="s">
        <v>77</v>
      </c>
    </row>
    <row r="53" spans="1:15" ht="23.25" thickBot="1" x14ac:dyDescent="0.3">
      <c r="A53" s="151">
        <v>14</v>
      </c>
      <c r="B53" s="205" t="s">
        <v>124</v>
      </c>
      <c r="C53" s="206" t="s">
        <v>125</v>
      </c>
      <c r="D53" s="207">
        <v>5</v>
      </c>
      <c r="E53" s="189" t="s">
        <v>77</v>
      </c>
      <c r="F53" s="203" t="s">
        <v>607</v>
      </c>
      <c r="G53" s="203" t="s">
        <v>607</v>
      </c>
      <c r="H53" s="203" t="s">
        <v>607</v>
      </c>
      <c r="I53" s="203" t="s">
        <v>607</v>
      </c>
      <c r="J53" s="203" t="s">
        <v>607</v>
      </c>
      <c r="K53" s="203" t="s">
        <v>607</v>
      </c>
      <c r="L53" s="204" t="s">
        <v>607</v>
      </c>
      <c r="M53" s="26"/>
      <c r="N53" s="26"/>
      <c r="O53" s="227"/>
    </row>
    <row r="54" spans="1:15" ht="237" thickBot="1" x14ac:dyDescent="0.3">
      <c r="A54" s="151"/>
      <c r="B54" s="199" t="s">
        <v>617</v>
      </c>
      <c r="C54" s="208" t="s">
        <v>618</v>
      </c>
      <c r="D54" s="209">
        <v>5</v>
      </c>
      <c r="E54" s="191"/>
      <c r="F54" s="171" t="s">
        <v>77</v>
      </c>
      <c r="G54" s="171" t="s">
        <v>76</v>
      </c>
      <c r="H54" s="171" t="s">
        <v>76</v>
      </c>
      <c r="I54" s="152" t="s">
        <v>77</v>
      </c>
      <c r="J54" s="210" t="s">
        <v>99</v>
      </c>
      <c r="K54" s="210" t="s">
        <v>93</v>
      </c>
      <c r="L54" s="210" t="s">
        <v>93</v>
      </c>
      <c r="M54" s="211" t="s">
        <v>100</v>
      </c>
      <c r="N54" s="211" t="s">
        <v>100</v>
      </c>
      <c r="O54" s="211" t="s">
        <v>97</v>
      </c>
    </row>
    <row r="55" spans="1:15" ht="23.25" thickBot="1" x14ac:dyDescent="0.3">
      <c r="A55" s="175">
        <v>15</v>
      </c>
      <c r="B55" s="197" t="s">
        <v>126</v>
      </c>
      <c r="C55" s="212">
        <v>0.7</v>
      </c>
      <c r="D55" s="213">
        <v>5</v>
      </c>
      <c r="E55" s="191" t="s">
        <v>77</v>
      </c>
      <c r="F55" s="171" t="s">
        <v>77</v>
      </c>
      <c r="G55" s="171" t="s">
        <v>77</v>
      </c>
      <c r="H55" s="171" t="s">
        <v>77</v>
      </c>
      <c r="I55" s="152" t="s">
        <v>77</v>
      </c>
      <c r="J55" s="171" t="s">
        <v>93</v>
      </c>
      <c r="K55" s="171" t="s">
        <v>93</v>
      </c>
      <c r="L55" s="171" t="s">
        <v>93</v>
      </c>
      <c r="M55" s="171" t="s">
        <v>93</v>
      </c>
      <c r="N55" s="171" t="s">
        <v>93</v>
      </c>
      <c r="O55" s="171" t="s">
        <v>93</v>
      </c>
    </row>
    <row r="56" spans="1:15" ht="23.25" thickBot="1" x14ac:dyDescent="0.3">
      <c r="A56" s="151">
        <v>16</v>
      </c>
      <c r="B56" s="197" t="s">
        <v>152</v>
      </c>
      <c r="C56" s="193">
        <v>0.95</v>
      </c>
      <c r="D56" s="188">
        <v>5</v>
      </c>
      <c r="E56" s="196" t="s">
        <v>153</v>
      </c>
      <c r="F56" s="171" t="s">
        <v>77</v>
      </c>
      <c r="G56" s="171" t="s">
        <v>77</v>
      </c>
      <c r="H56" s="171" t="s">
        <v>76</v>
      </c>
      <c r="I56" s="171" t="s">
        <v>93</v>
      </c>
      <c r="J56" s="171" t="s">
        <v>93</v>
      </c>
      <c r="K56" s="171" t="s">
        <v>93</v>
      </c>
      <c r="L56" s="171" t="s">
        <v>93</v>
      </c>
      <c r="M56" s="171" t="s">
        <v>93</v>
      </c>
      <c r="N56" s="171" t="s">
        <v>93</v>
      </c>
      <c r="O56" s="171" t="s">
        <v>93</v>
      </c>
    </row>
    <row r="57" spans="1:15" ht="34.5" thickBot="1" x14ac:dyDescent="0.3">
      <c r="A57" s="151">
        <v>17</v>
      </c>
      <c r="B57" s="197" t="s">
        <v>154</v>
      </c>
      <c r="C57" s="173" t="s">
        <v>155</v>
      </c>
      <c r="D57" s="188">
        <v>5</v>
      </c>
      <c r="E57" s="191" t="s">
        <v>93</v>
      </c>
      <c r="F57" s="171" t="s">
        <v>77</v>
      </c>
      <c r="G57" s="171" t="s">
        <v>77</v>
      </c>
      <c r="H57" s="171" t="s">
        <v>77</v>
      </c>
      <c r="I57" s="171" t="s">
        <v>93</v>
      </c>
      <c r="J57" s="171" t="s">
        <v>93</v>
      </c>
      <c r="K57" s="171" t="s">
        <v>93</v>
      </c>
      <c r="L57" s="171" t="s">
        <v>93</v>
      </c>
      <c r="M57" s="171" t="s">
        <v>93</v>
      </c>
      <c r="N57" s="171" t="s">
        <v>93</v>
      </c>
      <c r="O57" s="171" t="s">
        <v>93</v>
      </c>
    </row>
    <row r="58" spans="1:15" ht="15.75" thickBot="1" x14ac:dyDescent="0.3">
      <c r="A58" s="151">
        <v>18</v>
      </c>
      <c r="B58" s="197" t="s">
        <v>156</v>
      </c>
      <c r="C58" s="193">
        <v>0.06</v>
      </c>
      <c r="D58" s="188">
        <v>5</v>
      </c>
      <c r="E58" s="191" t="s">
        <v>77</v>
      </c>
      <c r="F58" s="171" t="s">
        <v>77</v>
      </c>
      <c r="G58" s="171" t="s">
        <v>76</v>
      </c>
      <c r="H58" s="171" t="s">
        <v>76</v>
      </c>
      <c r="I58" s="171" t="s">
        <v>93</v>
      </c>
      <c r="J58" s="171" t="s">
        <v>93</v>
      </c>
      <c r="K58" s="171" t="s">
        <v>93</v>
      </c>
      <c r="L58" s="171" t="s">
        <v>93</v>
      </c>
      <c r="M58" s="171" t="s">
        <v>93</v>
      </c>
      <c r="N58" s="171" t="s">
        <v>93</v>
      </c>
      <c r="O58" s="171" t="s">
        <v>93</v>
      </c>
    </row>
    <row r="59" spans="1:15" ht="23.25" thickBot="1" x14ac:dyDescent="0.3">
      <c r="A59" s="151">
        <v>19</v>
      </c>
      <c r="B59" s="197" t="s">
        <v>157</v>
      </c>
      <c r="C59" s="193">
        <v>0.24</v>
      </c>
      <c r="D59" s="188">
        <v>5</v>
      </c>
      <c r="E59" s="191" t="s">
        <v>77</v>
      </c>
      <c r="F59" s="171" t="s">
        <v>77</v>
      </c>
      <c r="G59" s="171" t="s">
        <v>77</v>
      </c>
      <c r="H59" s="171" t="s">
        <v>77</v>
      </c>
      <c r="I59" s="171" t="s">
        <v>93</v>
      </c>
      <c r="J59" s="171" t="s">
        <v>93</v>
      </c>
      <c r="K59" s="171" t="s">
        <v>93</v>
      </c>
      <c r="L59" s="171" t="s">
        <v>93</v>
      </c>
      <c r="M59" s="171" t="s">
        <v>93</v>
      </c>
      <c r="N59" s="171" t="s">
        <v>93</v>
      </c>
      <c r="O59" s="171" t="s">
        <v>93</v>
      </c>
    </row>
    <row r="60" spans="1:15" ht="23.25" thickBot="1" x14ac:dyDescent="0.3">
      <c r="A60" s="151">
        <v>20</v>
      </c>
      <c r="B60" s="197" t="s">
        <v>134</v>
      </c>
      <c r="C60" s="193">
        <v>0.2</v>
      </c>
      <c r="D60" s="188">
        <v>5</v>
      </c>
      <c r="E60" s="191" t="s">
        <v>77</v>
      </c>
      <c r="F60" s="171" t="s">
        <v>77</v>
      </c>
      <c r="G60" s="171" t="s">
        <v>77</v>
      </c>
      <c r="H60" s="171" t="s">
        <v>77</v>
      </c>
      <c r="I60" s="171" t="s">
        <v>93</v>
      </c>
      <c r="J60" s="171" t="s">
        <v>93</v>
      </c>
      <c r="K60" s="171" t="s">
        <v>619</v>
      </c>
      <c r="L60" s="171" t="s">
        <v>93</v>
      </c>
      <c r="M60" s="171" t="s">
        <v>93</v>
      </c>
      <c r="N60" s="171" t="s">
        <v>93</v>
      </c>
      <c r="O60" s="171" t="s">
        <v>93</v>
      </c>
    </row>
    <row r="61" spans="1:15" ht="15.75" thickBot="1" x14ac:dyDescent="0.3">
      <c r="A61" s="151">
        <v>21</v>
      </c>
      <c r="B61" s="197" t="s">
        <v>158</v>
      </c>
      <c r="C61" s="193">
        <v>0.02</v>
      </c>
      <c r="D61" s="188">
        <v>2</v>
      </c>
      <c r="E61" s="191" t="s">
        <v>128</v>
      </c>
      <c r="F61" s="171" t="s">
        <v>95</v>
      </c>
      <c r="G61" s="171" t="s">
        <v>129</v>
      </c>
      <c r="H61" s="171" t="s">
        <v>129</v>
      </c>
      <c r="I61" s="171" t="s">
        <v>129</v>
      </c>
      <c r="J61" s="171" t="s">
        <v>95</v>
      </c>
      <c r="K61" s="171" t="s">
        <v>129</v>
      </c>
      <c r="L61" s="171" t="s">
        <v>93</v>
      </c>
      <c r="M61" s="171" t="s">
        <v>129</v>
      </c>
      <c r="N61" s="26">
        <v>0</v>
      </c>
      <c r="O61" s="171" t="s">
        <v>129</v>
      </c>
    </row>
    <row r="62" spans="1:15" ht="15.75" thickBot="1" x14ac:dyDescent="0.3">
      <c r="A62" s="151">
        <v>22</v>
      </c>
      <c r="B62" s="197" t="s">
        <v>159</v>
      </c>
      <c r="C62" s="193">
        <v>0.01</v>
      </c>
      <c r="D62" s="188">
        <v>2</v>
      </c>
      <c r="E62" s="191" t="s">
        <v>129</v>
      </c>
      <c r="F62" s="171" t="s">
        <v>129</v>
      </c>
      <c r="G62" s="171" t="s">
        <v>129</v>
      </c>
      <c r="H62" s="171" t="s">
        <v>129</v>
      </c>
      <c r="I62" s="171" t="s">
        <v>129</v>
      </c>
      <c r="J62" s="171" t="s">
        <v>129</v>
      </c>
      <c r="K62" s="171" t="s">
        <v>129</v>
      </c>
      <c r="L62" s="171" t="s">
        <v>93</v>
      </c>
      <c r="M62" s="171" t="s">
        <v>129</v>
      </c>
      <c r="N62" s="171" t="s">
        <v>129</v>
      </c>
      <c r="O62" s="171" t="s">
        <v>129</v>
      </c>
    </row>
    <row r="63" spans="1:15" ht="15.75" thickBot="1" x14ac:dyDescent="0.3">
      <c r="A63" s="151">
        <v>23</v>
      </c>
      <c r="B63" s="197" t="s">
        <v>160</v>
      </c>
      <c r="C63" s="193">
        <v>0.01</v>
      </c>
      <c r="D63" s="188">
        <v>2</v>
      </c>
      <c r="E63" s="191" t="s">
        <v>129</v>
      </c>
      <c r="F63" s="171" t="s">
        <v>129</v>
      </c>
      <c r="G63" s="171" t="s">
        <v>129</v>
      </c>
      <c r="H63" s="171" t="s">
        <v>129</v>
      </c>
      <c r="I63" s="171" t="s">
        <v>128</v>
      </c>
      <c r="J63" s="171" t="s">
        <v>129</v>
      </c>
      <c r="K63" s="171" t="s">
        <v>129</v>
      </c>
      <c r="L63" s="171" t="s">
        <v>129</v>
      </c>
      <c r="M63" s="171" t="s">
        <v>129</v>
      </c>
      <c r="N63" s="171" t="s">
        <v>129</v>
      </c>
      <c r="O63" s="171" t="s">
        <v>129</v>
      </c>
    </row>
    <row r="64" spans="1:15" x14ac:dyDescent="0.25">
      <c r="A64" s="154"/>
      <c r="B64" s="27" t="s">
        <v>33</v>
      </c>
      <c r="C64" s="28"/>
      <c r="D64" s="28">
        <v>100</v>
      </c>
      <c r="E64" s="214" t="s">
        <v>161</v>
      </c>
      <c r="F64" s="215" t="s">
        <v>620</v>
      </c>
      <c r="G64" s="215" t="s">
        <v>621</v>
      </c>
      <c r="H64" s="215" t="s">
        <v>622</v>
      </c>
      <c r="I64" s="215" t="s">
        <v>623</v>
      </c>
      <c r="J64" s="29" t="s">
        <v>624</v>
      </c>
      <c r="K64" s="29" t="s">
        <v>625</v>
      </c>
      <c r="L64" s="29" t="s">
        <v>626</v>
      </c>
      <c r="M64" s="216" t="s">
        <v>620</v>
      </c>
      <c r="N64" s="60" t="s">
        <v>627</v>
      </c>
      <c r="O64" s="29" t="s">
        <v>143</v>
      </c>
    </row>
    <row r="65" spans="1:15" x14ac:dyDescent="0.25">
      <c r="A65" s="44"/>
      <c r="B65" s="31" t="s">
        <v>145</v>
      </c>
      <c r="C65" s="217"/>
      <c r="D65" s="217"/>
      <c r="E65" s="218">
        <v>0.90749999999999997</v>
      </c>
      <c r="F65" s="219">
        <v>0.92</v>
      </c>
      <c r="G65" s="220">
        <v>0.92500000000000004</v>
      </c>
      <c r="H65" s="220">
        <v>0.85499999999999998</v>
      </c>
      <c r="I65" s="130">
        <v>99.5</v>
      </c>
      <c r="J65" s="220">
        <v>0.96499999999999997</v>
      </c>
      <c r="K65" s="220">
        <v>0.95250000000000001</v>
      </c>
      <c r="L65" s="220">
        <v>0.95499999999999996</v>
      </c>
      <c r="M65" s="32">
        <v>0.92</v>
      </c>
      <c r="N65" s="32">
        <v>0.92</v>
      </c>
      <c r="O65" s="32">
        <v>0.99</v>
      </c>
    </row>
  </sheetData>
  <pageMargins left="0.51181102362204722" right="0.51181102362204722" top="0.78740157480314965" bottom="0.78740157480314965" header="0.31496062992125984" footer="0.31496062992125984"/>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7"/>
  <sheetViews>
    <sheetView tabSelected="1" workbookViewId="0">
      <selection activeCell="B10" sqref="B10"/>
    </sheetView>
  </sheetViews>
  <sheetFormatPr defaultRowHeight="15" x14ac:dyDescent="0.25"/>
  <cols>
    <col min="1" max="1" width="5.28515625" customWidth="1"/>
    <col min="2" max="2" width="46.42578125" customWidth="1"/>
  </cols>
  <sheetData>
    <row r="1" spans="1:11" x14ac:dyDescent="0.25">
      <c r="A1" s="33"/>
      <c r="B1" s="34" t="s">
        <v>162</v>
      </c>
      <c r="C1" s="34"/>
      <c r="D1" s="34"/>
      <c r="E1" s="34"/>
      <c r="F1" s="34"/>
      <c r="G1" s="35"/>
      <c r="H1" s="36"/>
    </row>
    <row r="2" spans="1:11" x14ac:dyDescent="0.25">
      <c r="A2" s="37"/>
      <c r="B2" s="38" t="s">
        <v>889</v>
      </c>
      <c r="C2" s="39"/>
      <c r="D2" s="39"/>
      <c r="E2" s="39"/>
      <c r="F2" s="39"/>
      <c r="G2" s="39"/>
      <c r="H2" s="40"/>
    </row>
    <row r="3" spans="1:11" x14ac:dyDescent="0.25">
      <c r="A3" s="37"/>
      <c r="B3" s="38"/>
      <c r="C3" s="39"/>
      <c r="D3" s="39"/>
      <c r="E3" s="39"/>
      <c r="F3" s="39"/>
      <c r="G3" s="39"/>
      <c r="H3" s="39"/>
    </row>
    <row r="4" spans="1:11" x14ac:dyDescent="0.25">
      <c r="A4" s="41" t="s">
        <v>163</v>
      </c>
      <c r="B4" s="42" t="s">
        <v>164</v>
      </c>
      <c r="C4" s="234">
        <v>2016</v>
      </c>
      <c r="D4" s="234">
        <v>2017</v>
      </c>
      <c r="E4" s="234">
        <v>2018</v>
      </c>
      <c r="F4" s="234">
        <v>2019</v>
      </c>
      <c r="G4" s="234">
        <v>2020</v>
      </c>
      <c r="H4" s="235">
        <v>2021</v>
      </c>
      <c r="I4" s="234">
        <v>2022</v>
      </c>
      <c r="J4" s="234">
        <v>2023</v>
      </c>
      <c r="K4" s="236">
        <v>2024</v>
      </c>
    </row>
    <row r="5" spans="1:11" x14ac:dyDescent="0.25">
      <c r="A5" s="43">
        <v>1</v>
      </c>
      <c r="B5" s="44" t="s">
        <v>165</v>
      </c>
      <c r="C5" s="45">
        <v>0.74790000000000001</v>
      </c>
      <c r="D5" s="45">
        <v>0.747</v>
      </c>
      <c r="E5" s="45">
        <v>0.78820000000000001</v>
      </c>
      <c r="F5" s="45">
        <v>0.75009999999999999</v>
      </c>
      <c r="G5" s="45">
        <v>0.69220000000000004</v>
      </c>
      <c r="H5" s="221">
        <v>0.85329999999999995</v>
      </c>
      <c r="I5" s="45">
        <v>0.86429999999999996</v>
      </c>
      <c r="J5" s="45">
        <v>0.86550000000000005</v>
      </c>
      <c r="K5" s="45">
        <v>1.073</v>
      </c>
    </row>
    <row r="6" spans="1:11" x14ac:dyDescent="0.25">
      <c r="A6" s="43">
        <v>2</v>
      </c>
      <c r="B6" s="44" t="s">
        <v>166</v>
      </c>
      <c r="C6" s="46">
        <v>20514</v>
      </c>
      <c r="D6" s="46">
        <v>91782</v>
      </c>
      <c r="E6" s="46">
        <v>120255</v>
      </c>
      <c r="F6" s="46">
        <v>111146</v>
      </c>
      <c r="G6" s="46">
        <v>139848</v>
      </c>
      <c r="H6" s="222">
        <v>157476</v>
      </c>
      <c r="I6" s="46">
        <v>140779</v>
      </c>
      <c r="J6" s="46">
        <v>161435</v>
      </c>
      <c r="K6" s="237">
        <v>324453</v>
      </c>
    </row>
    <row r="7" spans="1:11" ht="23.25" x14ac:dyDescent="0.25">
      <c r="A7" s="43">
        <v>3</v>
      </c>
      <c r="B7" s="47" t="s">
        <v>628</v>
      </c>
      <c r="C7" s="44">
        <v>0.28000000000000003</v>
      </c>
      <c r="D7" s="44">
        <v>0.35</v>
      </c>
      <c r="E7" s="44">
        <v>0.57999999999999996</v>
      </c>
      <c r="F7" s="44">
        <v>0.47</v>
      </c>
      <c r="G7" s="44">
        <v>0.3</v>
      </c>
      <c r="H7" s="223">
        <v>0.22</v>
      </c>
      <c r="I7" s="44">
        <v>0.46</v>
      </c>
      <c r="J7" s="44">
        <v>0.6</v>
      </c>
      <c r="K7" s="238">
        <v>0.3</v>
      </c>
    </row>
    <row r="8" spans="1:11" ht="23.25" x14ac:dyDescent="0.25">
      <c r="A8" s="43">
        <v>4</v>
      </c>
      <c r="B8" s="47" t="s">
        <v>167</v>
      </c>
      <c r="C8" s="45">
        <v>0.58819999999999995</v>
      </c>
      <c r="D8" s="45">
        <v>0.68989999999999996</v>
      </c>
      <c r="E8" s="45">
        <v>0.75919999999999999</v>
      </c>
      <c r="F8" s="45">
        <v>0.84430000000000005</v>
      </c>
      <c r="G8" s="45">
        <v>0.70050000000000001</v>
      </c>
      <c r="H8" s="221">
        <v>0.72460000000000002</v>
      </c>
      <c r="I8" s="45">
        <v>0.79359999999999997</v>
      </c>
      <c r="J8" s="45">
        <v>0.78710000000000002</v>
      </c>
      <c r="K8" s="242">
        <v>0.69</v>
      </c>
    </row>
    <row r="9" spans="1:11" ht="15.75" thickBot="1" x14ac:dyDescent="0.3">
      <c r="A9" s="48"/>
      <c r="B9" s="49" t="s">
        <v>660</v>
      </c>
      <c r="C9" s="49"/>
      <c r="D9" s="49"/>
      <c r="E9" s="49"/>
      <c r="F9" s="49"/>
      <c r="G9" s="49"/>
      <c r="H9" s="49"/>
      <c r="I9" s="26"/>
      <c r="J9" s="26"/>
      <c r="K9" s="26"/>
    </row>
    <row r="10" spans="1:11" x14ac:dyDescent="0.25">
      <c r="A10" s="50"/>
      <c r="H10" s="51"/>
    </row>
    <row r="16" spans="1:11" ht="42" x14ac:dyDescent="0.65">
      <c r="B16" s="224"/>
    </row>
    <row r="17" spans="2:2" ht="42" x14ac:dyDescent="0.65">
      <c r="B17" s="224"/>
    </row>
  </sheetData>
  <pageMargins left="0.51181102362204722" right="0.51181102362204722" top="0.78740157480314965" bottom="0.78740157480314965" header="0.31496062992125984" footer="0.31496062992125984"/>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G18"/>
  <sheetViews>
    <sheetView workbookViewId="0">
      <selection activeCell="B20" sqref="B20:B23"/>
    </sheetView>
  </sheetViews>
  <sheetFormatPr defaultRowHeight="15" x14ac:dyDescent="0.25"/>
  <cols>
    <col min="2" max="2" width="31.85546875" customWidth="1"/>
    <col min="3" max="3" width="25.42578125" customWidth="1"/>
    <col min="4" max="4" width="22.85546875" customWidth="1"/>
    <col min="5" max="5" width="28.140625" customWidth="1"/>
  </cols>
  <sheetData>
    <row r="2" spans="1:7" x14ac:dyDescent="0.25">
      <c r="C2" s="18" t="s">
        <v>168</v>
      </c>
      <c r="D2" s="18"/>
      <c r="E2" s="18"/>
      <c r="F2" s="18"/>
      <c r="G2" s="18"/>
    </row>
    <row r="3" spans="1:7" x14ac:dyDescent="0.25">
      <c r="C3" s="18" t="s">
        <v>169</v>
      </c>
      <c r="D3" s="18"/>
      <c r="E3" s="18"/>
      <c r="F3" s="18"/>
      <c r="G3" s="18"/>
    </row>
    <row r="5" spans="1:7" x14ac:dyDescent="0.25">
      <c r="A5" s="52" t="s">
        <v>163</v>
      </c>
      <c r="B5" s="52" t="s">
        <v>0</v>
      </c>
      <c r="C5" s="52" t="s">
        <v>170</v>
      </c>
      <c r="D5" s="52" t="s">
        <v>171</v>
      </c>
      <c r="E5" s="52" t="s">
        <v>172</v>
      </c>
    </row>
    <row r="6" spans="1:7" x14ac:dyDescent="0.25">
      <c r="A6" s="26">
        <v>1</v>
      </c>
      <c r="B6" s="26" t="s">
        <v>173</v>
      </c>
      <c r="C6" s="26" t="s">
        <v>174</v>
      </c>
      <c r="D6" s="25">
        <v>32</v>
      </c>
      <c r="E6" s="26" t="s">
        <v>175</v>
      </c>
    </row>
    <row r="7" spans="1:7" x14ac:dyDescent="0.25">
      <c r="A7" s="26">
        <v>2</v>
      </c>
      <c r="B7" s="26" t="s">
        <v>176</v>
      </c>
      <c r="C7" s="26" t="s">
        <v>177</v>
      </c>
      <c r="D7" s="25">
        <v>4</v>
      </c>
      <c r="E7" s="26" t="s">
        <v>178</v>
      </c>
    </row>
    <row r="8" spans="1:7" x14ac:dyDescent="0.25">
      <c r="A8" s="26">
        <v>3</v>
      </c>
      <c r="B8" s="26" t="s">
        <v>179</v>
      </c>
      <c r="C8" s="26" t="s">
        <v>180</v>
      </c>
      <c r="D8" s="25">
        <v>4</v>
      </c>
      <c r="E8" s="26" t="s">
        <v>178</v>
      </c>
    </row>
    <row r="9" spans="1:7" x14ac:dyDescent="0.25">
      <c r="A9" s="26">
        <v>4</v>
      </c>
      <c r="B9" s="26" t="s">
        <v>181</v>
      </c>
      <c r="C9" s="26" t="s">
        <v>182</v>
      </c>
      <c r="D9" s="25">
        <v>1</v>
      </c>
      <c r="E9" s="26" t="s">
        <v>175</v>
      </c>
    </row>
    <row r="10" spans="1:7" x14ac:dyDescent="0.25">
      <c r="A10" s="26">
        <v>5</v>
      </c>
      <c r="B10" s="26" t="s">
        <v>183</v>
      </c>
      <c r="C10" s="26" t="s">
        <v>182</v>
      </c>
      <c r="D10" s="25">
        <v>1</v>
      </c>
      <c r="E10" s="26" t="s">
        <v>175</v>
      </c>
    </row>
    <row r="11" spans="1:7" x14ac:dyDescent="0.25">
      <c r="A11" s="26">
        <v>6</v>
      </c>
      <c r="B11" s="26" t="s">
        <v>184</v>
      </c>
      <c r="C11" s="26" t="s">
        <v>182</v>
      </c>
      <c r="D11" s="25">
        <v>1</v>
      </c>
      <c r="E11" s="26" t="s">
        <v>175</v>
      </c>
    </row>
    <row r="12" spans="1:7" x14ac:dyDescent="0.25">
      <c r="A12" s="26">
        <v>7</v>
      </c>
      <c r="B12" s="26" t="s">
        <v>185</v>
      </c>
      <c r="C12" s="26" t="s">
        <v>186</v>
      </c>
      <c r="D12" s="25">
        <v>1</v>
      </c>
      <c r="E12" s="26" t="s">
        <v>187</v>
      </c>
    </row>
    <row r="13" spans="1:7" x14ac:dyDescent="0.25">
      <c r="A13" s="26">
        <v>8</v>
      </c>
      <c r="B13" s="26" t="s">
        <v>188</v>
      </c>
      <c r="C13" s="26" t="s">
        <v>177</v>
      </c>
      <c r="D13" s="25">
        <v>4</v>
      </c>
      <c r="E13" s="26" t="s">
        <v>178</v>
      </c>
    </row>
    <row r="14" spans="1:7" x14ac:dyDescent="0.25">
      <c r="A14" s="26">
        <v>9</v>
      </c>
      <c r="B14" s="26" t="s">
        <v>189</v>
      </c>
      <c r="C14" s="26" t="s">
        <v>190</v>
      </c>
      <c r="D14" s="25">
        <v>21</v>
      </c>
      <c r="E14" s="26" t="s">
        <v>175</v>
      </c>
    </row>
    <row r="15" spans="1:7" x14ac:dyDescent="0.25">
      <c r="A15" s="26">
        <v>10</v>
      </c>
      <c r="B15" s="26" t="s">
        <v>191</v>
      </c>
      <c r="C15" s="26" t="s">
        <v>192</v>
      </c>
      <c r="D15" s="25">
        <v>4</v>
      </c>
      <c r="E15" s="26" t="s">
        <v>193</v>
      </c>
    </row>
    <row r="16" spans="1:7" x14ac:dyDescent="0.25">
      <c r="A16" s="26">
        <v>11</v>
      </c>
      <c r="B16" s="26" t="s">
        <v>194</v>
      </c>
      <c r="C16" s="26" t="s">
        <v>195</v>
      </c>
      <c r="D16" s="25">
        <v>1</v>
      </c>
      <c r="E16" s="26" t="s">
        <v>175</v>
      </c>
    </row>
    <row r="17" spans="1:5" x14ac:dyDescent="0.25">
      <c r="A17" s="26">
        <v>12</v>
      </c>
      <c r="B17" s="26" t="s">
        <v>196</v>
      </c>
      <c r="C17" s="26" t="s">
        <v>197</v>
      </c>
      <c r="D17" s="25">
        <v>3</v>
      </c>
      <c r="E17" s="26" t="s">
        <v>178</v>
      </c>
    </row>
    <row r="18" spans="1:5" x14ac:dyDescent="0.25">
      <c r="D18">
        <f>SUM(D6:D17)</f>
        <v>77</v>
      </c>
    </row>
  </sheetData>
  <pageMargins left="0.51181102362204722" right="0.51181102362204722" top="0.78740157480314965" bottom="0.78740157480314965"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23</vt:i4>
      </vt:variant>
      <vt:variant>
        <vt:lpstr>Intervalos com Nome</vt:lpstr>
      </vt:variant>
      <vt:variant>
        <vt:i4>3</vt:i4>
      </vt:variant>
    </vt:vector>
  </HeadingPairs>
  <TitlesOfParts>
    <vt:vector size="26" baseType="lpstr">
      <vt:lpstr>Resumo Regime Misto</vt:lpstr>
      <vt:lpstr>Resumo CLT</vt:lpstr>
      <vt:lpstr>fonte</vt:lpstr>
      <vt:lpstr>viabilidade concurso</vt:lpstr>
      <vt:lpstr>Estimativa Total RH</vt:lpstr>
      <vt:lpstr>INDICADOR GESTÃO</vt:lpstr>
      <vt:lpstr>INDICADOR SERVIÇO</vt:lpstr>
      <vt:lpstr>INDICADOR EFICIÊNCIA</vt:lpstr>
      <vt:lpstr>Carga Horaria</vt:lpstr>
      <vt:lpstr>Uniforme e Crachá</vt:lpstr>
      <vt:lpstr>Material de Limpeza</vt:lpstr>
      <vt:lpstr>Material de Escritório</vt:lpstr>
      <vt:lpstr>Gráfica e ponto eletrônico</vt:lpstr>
      <vt:lpstr>Material Recreativo</vt:lpstr>
      <vt:lpstr>CLT</vt:lpstr>
      <vt:lpstr>PS </vt:lpstr>
      <vt:lpstr>PS I</vt:lpstr>
      <vt:lpstr>e-multi</vt:lpstr>
      <vt:lpstr>SM </vt:lpstr>
      <vt:lpstr>Salário BR</vt:lpstr>
      <vt:lpstr>Aluguel de Carro</vt:lpstr>
      <vt:lpstr>detalhamento custos</vt:lpstr>
      <vt:lpstr>Plan1</vt:lpstr>
      <vt:lpstr>'Resumo CLT'!Área_de_Impressão</vt:lpstr>
      <vt:lpstr>'Resumo Regime Misto'!Área_de_Impressão</vt:lpstr>
      <vt:lpstr>'viabilidade concurso'!Área_de_Impressão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PMJ</dc:creator>
  <cp:lastModifiedBy>Erika Ribeiro Barbosa</cp:lastModifiedBy>
  <cp:lastPrinted>2024-12-10T14:25:53Z</cp:lastPrinted>
  <dcterms:created xsi:type="dcterms:W3CDTF">2012-11-29T14:22:08Z</dcterms:created>
  <dcterms:modified xsi:type="dcterms:W3CDTF">2025-01-02T12:39:37Z</dcterms:modified>
</cp:coreProperties>
</file>