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feitura BM\081 - Revisão Ginásio Ano Bom - CE Caixa\PDF Fundação Estrutura Metálica\"/>
    </mc:Choice>
  </mc:AlternateContent>
  <bookViews>
    <workbookView xWindow="0" yWindow="0" windowWidth="8865" windowHeight="7230" tabRatio="906" activeTab="1"/>
  </bookViews>
  <sheets>
    <sheet name="Concreto Pilarete" sheetId="29" r:id="rId1"/>
    <sheet name="Concreto Bloco" sheetId="22" r:id="rId2"/>
    <sheet name="Estaca" sheetId="25" r:id="rId3"/>
    <sheet name="Cintamento" sheetId="28" r:id="rId4"/>
    <sheet name="Resumo" sheetId="30" r:id="rId5"/>
  </sheets>
  <calcPr calcId="152511"/>
</workbook>
</file>

<file path=xl/calcChain.xml><?xml version="1.0" encoding="utf-8"?>
<calcChain xmlns="http://schemas.openxmlformats.org/spreadsheetml/2006/main">
  <c r="F4" i="22" l="1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3" i="22"/>
  <c r="D4" i="22"/>
  <c r="D5" i="22"/>
  <c r="D6" i="22"/>
  <c r="D7" i="22"/>
  <c r="D8" i="22"/>
  <c r="D9" i="22"/>
  <c r="D3" i="22"/>
  <c r="E17" i="22"/>
  <c r="E18" i="22"/>
  <c r="E19" i="22"/>
  <c r="E20" i="22"/>
  <c r="E21" i="22"/>
  <c r="E22" i="22"/>
  <c r="E16" i="22"/>
  <c r="E11" i="22"/>
  <c r="E12" i="22"/>
  <c r="E13" i="22"/>
  <c r="E14" i="22"/>
  <c r="E15" i="22"/>
  <c r="E10" i="22"/>
  <c r="E9" i="22"/>
  <c r="E8" i="22"/>
  <c r="E7" i="22"/>
  <c r="E6" i="22"/>
  <c r="E5" i="22"/>
  <c r="E4" i="22"/>
  <c r="E3" i="22"/>
  <c r="E24" i="30" l="1"/>
  <c r="E23" i="30"/>
  <c r="E22" i="30"/>
  <c r="G23" i="30" l="1"/>
  <c r="C7" i="30"/>
  <c r="E20" i="30" l="1"/>
  <c r="E19" i="30"/>
  <c r="G16" i="30" s="1"/>
  <c r="E18" i="30"/>
  <c r="E17" i="30"/>
  <c r="E16" i="30"/>
  <c r="E15" i="30"/>
  <c r="E13" i="30"/>
  <c r="E12" i="30"/>
  <c r="E11" i="30"/>
  <c r="E10" i="30"/>
  <c r="E9" i="30"/>
  <c r="E8" i="30"/>
  <c r="E7" i="30"/>
  <c r="E6" i="30"/>
  <c r="E5" i="30"/>
  <c r="G6" i="30" l="1"/>
  <c r="D7" i="28" l="1"/>
  <c r="D6" i="28"/>
  <c r="D5" i="28"/>
  <c r="D4" i="28"/>
  <c r="D5" i="25"/>
  <c r="F4" i="28" l="1"/>
  <c r="H4" i="28"/>
  <c r="F3" i="29" l="1"/>
  <c r="N3" i="29"/>
  <c r="E21" i="29"/>
  <c r="F21" i="29"/>
  <c r="N21" i="29"/>
  <c r="E22" i="29"/>
  <c r="F22" i="29"/>
  <c r="N22" i="29"/>
  <c r="E10" i="29"/>
  <c r="F10" i="29"/>
  <c r="N10" i="29"/>
  <c r="E11" i="29"/>
  <c r="F11" i="29"/>
  <c r="N11" i="29"/>
  <c r="E12" i="29"/>
  <c r="F12" i="29"/>
  <c r="N12" i="29"/>
  <c r="E13" i="29"/>
  <c r="F13" i="29"/>
  <c r="N13" i="29"/>
  <c r="E14" i="29"/>
  <c r="F14" i="29"/>
  <c r="N14" i="29"/>
  <c r="E15" i="29"/>
  <c r="F15" i="29"/>
  <c r="N15" i="29"/>
  <c r="E16" i="29"/>
  <c r="F16" i="29"/>
  <c r="N16" i="29"/>
  <c r="E17" i="29"/>
  <c r="F17" i="29"/>
  <c r="N17" i="29"/>
  <c r="E18" i="29"/>
  <c r="F18" i="29"/>
  <c r="N18" i="29"/>
  <c r="E19" i="29"/>
  <c r="F19" i="29"/>
  <c r="N19" i="29"/>
  <c r="E20" i="29"/>
  <c r="F20" i="29"/>
  <c r="N20" i="29"/>
  <c r="E4" i="29"/>
  <c r="E5" i="29"/>
  <c r="E6" i="29"/>
  <c r="E7" i="29"/>
  <c r="E8" i="29"/>
  <c r="E9" i="29"/>
  <c r="E3" i="29"/>
  <c r="O12" i="29" l="1"/>
  <c r="O20" i="29"/>
  <c r="O21" i="29"/>
  <c r="O17" i="29"/>
  <c r="O13" i="29"/>
  <c r="O22" i="29"/>
  <c r="O16" i="29"/>
  <c r="O14" i="29"/>
  <c r="O18" i="29"/>
  <c r="O10" i="29"/>
  <c r="O19" i="29"/>
  <c r="O15" i="29"/>
  <c r="O11" i="29"/>
  <c r="G4" i="28"/>
  <c r="E6" i="28"/>
  <c r="E5" i="28"/>
  <c r="E7" i="28"/>
  <c r="E4" i="28"/>
  <c r="G15" i="22"/>
  <c r="H15" i="22"/>
  <c r="I15" i="22"/>
  <c r="J15" i="22" s="1"/>
  <c r="G16" i="22"/>
  <c r="H16" i="22"/>
  <c r="I16" i="22"/>
  <c r="J16" i="22" s="1"/>
  <c r="G17" i="22"/>
  <c r="H17" i="22"/>
  <c r="I17" i="22"/>
  <c r="J17" i="22" s="1"/>
  <c r="G18" i="22"/>
  <c r="H18" i="22"/>
  <c r="I18" i="22"/>
  <c r="J18" i="22" s="1"/>
  <c r="G19" i="22"/>
  <c r="H19" i="22"/>
  <c r="I19" i="22"/>
  <c r="J19" i="22" s="1"/>
  <c r="G20" i="22"/>
  <c r="H20" i="22"/>
  <c r="I20" i="22"/>
  <c r="G21" i="22"/>
  <c r="H21" i="22"/>
  <c r="I21" i="22"/>
  <c r="J21" i="22" s="1"/>
  <c r="G22" i="22"/>
  <c r="H22" i="22"/>
  <c r="I22" i="22"/>
  <c r="J22" i="22" s="1"/>
  <c r="J20" i="22" l="1"/>
  <c r="B34" i="29"/>
  <c r="B33" i="29"/>
  <c r="B32" i="29"/>
  <c r="B31" i="29"/>
  <c r="B30" i="29"/>
  <c r="B28" i="29"/>
  <c r="B35" i="29" l="1"/>
  <c r="F9" i="29"/>
  <c r="N9" i="29"/>
  <c r="O9" i="29" l="1"/>
  <c r="N8" i="29"/>
  <c r="O8" i="29" s="1"/>
  <c r="F8" i="29"/>
  <c r="N7" i="29"/>
  <c r="F7" i="29"/>
  <c r="N6" i="29"/>
  <c r="F6" i="29"/>
  <c r="N5" i="29"/>
  <c r="O5" i="29" s="1"/>
  <c r="F5" i="29"/>
  <c r="N4" i="29"/>
  <c r="F4" i="29"/>
  <c r="O3" i="29"/>
  <c r="I14" i="22"/>
  <c r="J14" i="22" s="1"/>
  <c r="H14" i="22"/>
  <c r="G14" i="22"/>
  <c r="I13" i="22"/>
  <c r="J13" i="22" s="1"/>
  <c r="H13" i="22"/>
  <c r="G13" i="22"/>
  <c r="I12" i="22"/>
  <c r="J12" i="22" s="1"/>
  <c r="H12" i="22"/>
  <c r="G12" i="22"/>
  <c r="I11" i="22"/>
  <c r="J11" i="22" s="1"/>
  <c r="H11" i="22"/>
  <c r="G11" i="22"/>
  <c r="I10" i="22"/>
  <c r="J10" i="22" s="1"/>
  <c r="H10" i="22"/>
  <c r="G10" i="22"/>
  <c r="I9" i="22"/>
  <c r="J9" i="22" s="1"/>
  <c r="H9" i="22"/>
  <c r="G9" i="22"/>
  <c r="I8" i="22"/>
  <c r="J8" i="22" s="1"/>
  <c r="H8" i="22"/>
  <c r="G8" i="22"/>
  <c r="I7" i="22"/>
  <c r="J7" i="22" s="1"/>
  <c r="H7" i="22"/>
  <c r="G7" i="22"/>
  <c r="I6" i="22"/>
  <c r="J6" i="22" s="1"/>
  <c r="H6" i="22"/>
  <c r="G6" i="22"/>
  <c r="I5" i="22"/>
  <c r="J5" i="22" s="1"/>
  <c r="H5" i="22"/>
  <c r="G5" i="22"/>
  <c r="I4" i="22"/>
  <c r="J4" i="22" s="1"/>
  <c r="H4" i="22"/>
  <c r="G4" i="22"/>
  <c r="G3" i="22"/>
  <c r="H7" i="28"/>
  <c r="G7" i="28"/>
  <c r="F7" i="28"/>
  <c r="H6" i="28"/>
  <c r="G6" i="28"/>
  <c r="F6" i="28"/>
  <c r="H5" i="28"/>
  <c r="G5" i="28"/>
  <c r="F5" i="28"/>
  <c r="I7" i="28" l="1"/>
  <c r="I5" i="28"/>
  <c r="I6" i="28"/>
  <c r="G23" i="22"/>
  <c r="O4" i="29"/>
  <c r="O6" i="29"/>
  <c r="O7" i="29"/>
  <c r="N23" i="29"/>
  <c r="F23" i="29"/>
  <c r="E23" i="29"/>
  <c r="H3" i="22"/>
  <c r="H23" i="22" s="1"/>
  <c r="K5" i="25"/>
  <c r="J5" i="25"/>
  <c r="O23" i="29" l="1"/>
  <c r="E8" i="28" l="1"/>
  <c r="H8" i="28"/>
  <c r="I4" i="28"/>
  <c r="G8" i="28" l="1"/>
  <c r="F8" i="28"/>
  <c r="I8" i="28"/>
  <c r="I3" i="22" l="1"/>
  <c r="F23" i="22"/>
  <c r="I23" i="22" l="1"/>
  <c r="J3" i="22"/>
  <c r="J23" i="22" s="1"/>
</calcChain>
</file>

<file path=xl/sharedStrings.xml><?xml version="1.0" encoding="utf-8"?>
<sst xmlns="http://schemas.openxmlformats.org/spreadsheetml/2006/main" count="143" uniqueCount="113">
  <si>
    <t>Quantidade</t>
  </si>
  <si>
    <t>Ø (mm)</t>
  </si>
  <si>
    <t>Item</t>
  </si>
  <si>
    <t>h1 retangular (m)</t>
  </si>
  <si>
    <t>Total=</t>
  </si>
  <si>
    <t>Forma (m²)</t>
  </si>
  <si>
    <t>Concreto (m³)</t>
  </si>
  <si>
    <t>Lastro de Concreto  fck 15MPa h=0,05m</t>
  </si>
  <si>
    <t>Bloco de Fundação fck = 30MPa</t>
  </si>
  <si>
    <t>B1</t>
  </si>
  <si>
    <t>B2</t>
  </si>
  <si>
    <t>B3</t>
  </si>
  <si>
    <t>B4</t>
  </si>
  <si>
    <t>B5</t>
  </si>
  <si>
    <t>B6</t>
  </si>
  <si>
    <t>B7</t>
  </si>
  <si>
    <t>B8</t>
  </si>
  <si>
    <t>A (m)</t>
  </si>
  <si>
    <t>B (m)</t>
  </si>
  <si>
    <t>Escavação (m³)</t>
  </si>
  <si>
    <t>Reaterro (m³)</t>
  </si>
  <si>
    <t>Cintamento fck = 30MPa</t>
  </si>
  <si>
    <t>Itens</t>
  </si>
  <si>
    <t>bw(m)</t>
  </si>
  <si>
    <t>h(m)</t>
  </si>
  <si>
    <t xml:space="preserve">Lastro de Concreto  fck 15MPa </t>
  </si>
  <si>
    <t>Reaterro  (m³)</t>
  </si>
  <si>
    <t>TABELA DE ESTACAS</t>
  </si>
  <si>
    <t>Estacas</t>
  </si>
  <si>
    <t>Tipo</t>
  </si>
  <si>
    <t>Cargas Atuantes</t>
  </si>
  <si>
    <t>Cota de Arrasamento + (m)</t>
  </si>
  <si>
    <t>Comprimento médio por estaca  (m)</t>
  </si>
  <si>
    <t>Comprimento total (m)</t>
  </si>
  <si>
    <t>Emendas metálicas (unidade)</t>
  </si>
  <si>
    <t>Compressão Máxima (kN)</t>
  </si>
  <si>
    <t xml:space="preserve">Serviço </t>
  </si>
  <si>
    <t xml:space="preserve">Atrito Negativo </t>
  </si>
  <si>
    <t>Total</t>
  </si>
  <si>
    <t>Estaca Pré-Moldada em Concreto Armado</t>
  </si>
  <si>
    <t>(+1.15)</t>
  </si>
  <si>
    <t>B9</t>
  </si>
  <si>
    <t>B10</t>
  </si>
  <si>
    <t>B11</t>
  </si>
  <si>
    <t>B12</t>
  </si>
  <si>
    <t>Comprimento para concreto (m)</t>
  </si>
  <si>
    <t>V1</t>
  </si>
  <si>
    <t>V2</t>
  </si>
  <si>
    <t>V3</t>
  </si>
  <si>
    <t>V4</t>
  </si>
  <si>
    <t>B13</t>
  </si>
  <si>
    <t>B14</t>
  </si>
  <si>
    <t>Concreto Pilarete  = 30MPa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</si>
  <si>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</si>
  <si>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</si>
  <si>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</si>
  <si>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</si>
  <si>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</si>
  <si>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</si>
  <si>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</si>
  <si>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</si>
  <si>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</si>
  <si>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</si>
  <si>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</si>
  <si>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</si>
  <si>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</si>
  <si>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</si>
  <si>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B15</t>
  </si>
  <si>
    <t>B16</t>
  </si>
  <si>
    <t>B17</t>
  </si>
  <si>
    <t>B18</t>
  </si>
  <si>
    <t>B19</t>
  </si>
  <si>
    <t>B20</t>
  </si>
  <si>
    <t>P15</t>
  </si>
  <si>
    <t>P16</t>
  </si>
  <si>
    <t>P17</t>
  </si>
  <si>
    <t>P18</t>
  </si>
  <si>
    <t>P19</t>
  </si>
  <si>
    <t>P20</t>
  </si>
  <si>
    <t>E1 a E68</t>
  </si>
  <si>
    <t>Resumo Quantitativo estrututral - Bloco 01</t>
  </si>
  <si>
    <t>Descrição</t>
  </si>
  <si>
    <t>Cd.</t>
  </si>
  <si>
    <t>Unidade</t>
  </si>
  <si>
    <t>Fundação</t>
  </si>
  <si>
    <t>m</t>
  </si>
  <si>
    <t>Índice kg/m</t>
  </si>
  <si>
    <t>Emenda metálica - Estaqueamento</t>
  </si>
  <si>
    <t>uni.</t>
  </si>
  <si>
    <t>m³</t>
  </si>
  <si>
    <t>Escavação Blocos (adotou-se 0.5m p/ cd. Lado)</t>
  </si>
  <si>
    <t>Reaterro blocos</t>
  </si>
  <si>
    <t>Lastro de concreto 15MPa h=5cm</t>
  </si>
  <si>
    <t>Forma (blocos)</t>
  </si>
  <si>
    <t>Armação - 24 Blocos +pilaretes</t>
  </si>
  <si>
    <t>kg</t>
  </si>
  <si>
    <t>m²</t>
  </si>
  <si>
    <t>Cintamento (térreo) - 30MPa</t>
  </si>
  <si>
    <t>Escavação</t>
  </si>
  <si>
    <t>Reaterro</t>
  </si>
  <si>
    <t xml:space="preserve">Forma </t>
  </si>
  <si>
    <t>Lastro de concreto 15MPa</t>
  </si>
  <si>
    <t>Concreto 30MPa</t>
  </si>
  <si>
    <t>Armação</t>
  </si>
  <si>
    <t>Pilares - 30MPa</t>
  </si>
  <si>
    <t xml:space="preserve">Estacas concreto armado Ø30 - Solicitação 600KN </t>
  </si>
  <si>
    <t>Demolição  arrasamento de estaca Ø30 - 60cm</t>
  </si>
  <si>
    <t>Concreto 30MPa - Blocos</t>
  </si>
  <si>
    <t xml:space="preserve">Concreto 30MPa </t>
  </si>
  <si>
    <t>Escavação Bloco + Pilarete (m³)</t>
  </si>
  <si>
    <t>Reaterro -Concreto bloco e Pilarete(m³)</t>
  </si>
  <si>
    <t>Altura Escavação (m)</t>
  </si>
  <si>
    <t>Altura Concreto Bloco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</si>
</sst>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2" fontId="0" fillId="0" borderId="0" xfId="0" applyNumberFormat="1"/>
    <xf numFmtId="2" fontId="1" fillId="0" borderId="1" xfId="1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2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69"/>
  <sheetViews>
    <sheetView zoomScale="90" zoomScaleNormal="90" workbookViewId="0">
      <selection activeCell="I9" sqref="I9"/>
    </sheetView>
  </sheetViews>
  <sheetFormatPr defaultColWidth="9.140625" defaultRowHeight="12.75" x14ac:dyDescent="0.25"/>
  <cols>
    <col min="1" max="1" width="10.85546875" style="12" customWidth="1"/>
    <col min="2" max="2" width="11" style="12" customWidth="1"/>
    <col min="3" max="3" width="14.140625" style="12" customWidth="1"/>
    <col min="4" max="4" width="15.28515625" style="12" customWidth="1"/>
    <col min="5" max="5" width="17" style="12" customWidth="1"/>
    <col min="6" max="6" width="14.140625" style="12" customWidth="1"/>
    <col min="7" max="7" width="13.5703125" style="12" customWidth="1"/>
    <col min="8" max="8" width="12.5703125" style="12" customWidth="1"/>
    <col min="9" max="9" width="31.7109375" style="12" customWidth="1"/>
    <col min="10" max="16384" width="9.140625" style="12"/>
  </cols>
  <sheetData>
    <row r="1" spans="1:15" ht="20.25" customHeight="1" x14ac:dyDescent="0.25">
      <c r="A1" s="47" t="s">
        <v>52</v>
      </c>
      <c r="B1" s="47"/>
      <c r="C1" s="47"/>
      <c r="D1" s="47"/>
      <c r="E1" s="47"/>
      <c r="F1" s="47"/>
      <c r="G1" s="57"/>
      <c r="H1" s="58"/>
    </row>
    <row r="2" spans="1:15" ht="39" customHeight="1" x14ac:dyDescent="0.25">
      <c r="A2" s="21" t="s">
        <v>2</v>
      </c>
      <c r="B2" s="21" t="s">
        <v>17</v>
      </c>
      <c r="C2" s="21" t="s">
        <v>18</v>
      </c>
      <c r="D2" s="21" t="s">
        <v>3</v>
      </c>
      <c r="E2" s="21" t="s">
        <v>6</v>
      </c>
      <c r="F2" s="21" t="s">
        <v>5</v>
      </c>
      <c r="N2" s="22" t="s">
        <v>19</v>
      </c>
      <c r="O2" s="22" t="s">
        <v>20</v>
      </c>
    </row>
    <row r="3" spans="1:15" x14ac:dyDescent="0.25">
      <c r="A3" s="7" t="s">
        <v>53</v>
      </c>
      <c r="B3" s="10">
        <v>1</v>
      </c>
      <c r="C3" s="10">
        <v>0.6</v>
      </c>
      <c r="D3" s="8">
        <v>1.5</v>
      </c>
      <c r="E3" s="14">
        <f>(D3*C3*B3)</f>
        <v>0.89999999999999991</v>
      </c>
      <c r="F3" s="14">
        <f t="shared" ref="F3:F9" si="0">((B3+C3)*2)*D3</f>
        <v>4.8000000000000007</v>
      </c>
      <c r="N3" s="13">
        <f>(C3+1)*(B3+1)*(D3+0.1)</f>
        <v>5.120000000000001</v>
      </c>
      <c r="O3" s="14">
        <f>N3-E3</f>
        <v>4.2200000000000006</v>
      </c>
    </row>
    <row r="4" spans="1:15" x14ac:dyDescent="0.25">
      <c r="A4" s="7" t="s">
        <v>54</v>
      </c>
      <c r="B4" s="10">
        <v>1</v>
      </c>
      <c r="C4" s="10">
        <v>0.6</v>
      </c>
      <c r="D4" s="8">
        <v>1.5</v>
      </c>
      <c r="E4" s="14">
        <f t="shared" ref="E4:E9" si="1">(D4*C4*B4)</f>
        <v>0.89999999999999991</v>
      </c>
      <c r="F4" s="14">
        <f t="shared" si="0"/>
        <v>4.8000000000000007</v>
      </c>
      <c r="N4" s="13">
        <f>(C4+1)*(B4+1)*(D4+0.1)</f>
        <v>5.120000000000001</v>
      </c>
      <c r="O4" s="14">
        <f>N4-E4</f>
        <v>4.2200000000000006</v>
      </c>
    </row>
    <row r="5" spans="1:15" x14ac:dyDescent="0.25">
      <c r="A5" s="7" t="s">
        <v>55</v>
      </c>
      <c r="B5" s="10">
        <v>1</v>
      </c>
      <c r="C5" s="10">
        <v>0.6</v>
      </c>
      <c r="D5" s="8">
        <v>1.5</v>
      </c>
      <c r="E5" s="14">
        <f t="shared" si="1"/>
        <v>0.89999999999999991</v>
      </c>
      <c r="F5" s="14">
        <f t="shared" si="0"/>
        <v>4.8000000000000007</v>
      </c>
      <c r="N5" s="13">
        <f>(C5+1)*(B5+1)*(D5+0.1)</f>
        <v>5.120000000000001</v>
      </c>
      <c r="O5" s="14">
        <f>N5-E5</f>
        <v>4.2200000000000006</v>
      </c>
    </row>
    <row r="6" spans="1:15" x14ac:dyDescent="0.25">
      <c r="A6" s="7" t="s">
        <v>56</v>
      </c>
      <c r="B6" s="10">
        <v>1</v>
      </c>
      <c r="C6" s="10">
        <v>0.6</v>
      </c>
      <c r="D6" s="8">
        <v>1.5</v>
      </c>
      <c r="E6" s="14">
        <f t="shared" si="1"/>
        <v>0.89999999999999991</v>
      </c>
      <c r="F6" s="14">
        <f t="shared" si="0"/>
        <v>4.8000000000000007</v>
      </c>
      <c r="N6" s="13">
        <f>(C6+1)*(B6+1)*(D6+0.1)</f>
        <v>5.120000000000001</v>
      </c>
      <c r="O6" s="14">
        <f>N6-E6</f>
        <v>4.2200000000000006</v>
      </c>
    </row>
    <row r="7" spans="1:15" x14ac:dyDescent="0.25">
      <c r="A7" s="7" t="s">
        <v>57</v>
      </c>
      <c r="B7" s="10">
        <v>1</v>
      </c>
      <c r="C7" s="10">
        <v>0.6</v>
      </c>
      <c r="D7" s="8">
        <v>1.5</v>
      </c>
      <c r="E7" s="14">
        <f t="shared" si="1"/>
        <v>0.89999999999999991</v>
      </c>
      <c r="F7" s="14">
        <f t="shared" si="0"/>
        <v>4.8000000000000007</v>
      </c>
      <c r="N7" s="13">
        <f>(C7+1)*(B7+1)*(D7+0.1)</f>
        <v>5.120000000000001</v>
      </c>
      <c r="O7" s="14">
        <f>N7-E7</f>
        <v>4.2200000000000006</v>
      </c>
    </row>
    <row r="8" spans="1:15" x14ac:dyDescent="0.25">
      <c r="A8" s="7" t="s">
        <v>58</v>
      </c>
      <c r="B8" s="10">
        <v>1</v>
      </c>
      <c r="C8" s="10">
        <v>0.6</v>
      </c>
      <c r="D8" s="8">
        <v>1.5</v>
      </c>
      <c r="E8" s="14">
        <f t="shared" si="1"/>
        <v>0.89999999999999991</v>
      </c>
      <c r="F8" s="14">
        <f t="shared" si="0"/>
        <v>4.8000000000000007</v>
      </c>
      <c r="N8" s="13">
        <f>(C8+1)*(B8+1)*(D8+0.1)</f>
        <v>5.120000000000001</v>
      </c>
      <c r="O8" s="14">
        <f>N8-E8</f>
        <v>4.2200000000000006</v>
      </c>
    </row>
    <row r="9" spans="1:15" x14ac:dyDescent="0.25">
      <c r="A9" s="7" t="s">
        <v>59</v>
      </c>
      <c r="B9" s="10">
        <v>1</v>
      </c>
      <c r="C9" s="10">
        <v>0.6</v>
      </c>
      <c r="D9" s="8">
        <v>1.5</v>
      </c>
      <c r="E9" s="14">
        <f t="shared" si="1"/>
        <v>0.89999999999999991</v>
      </c>
      <c r="F9" s="14">
        <f t="shared" si="0"/>
        <v>4.8000000000000007</v>
      </c>
      <c r="N9" s="13">
        <f>(C9+1)*(B9+1)*(D9+0.1)</f>
        <v>5.120000000000001</v>
      </c>
      <c r="O9" s="14">
        <f>N9-E9</f>
        <v>4.2200000000000006</v>
      </c>
    </row>
    <row r="10" spans="1:15" x14ac:dyDescent="0.25">
      <c r="A10" s="7" t="s">
        <v>60</v>
      </c>
      <c r="B10" s="10">
        <v>1</v>
      </c>
      <c r="C10" s="10">
        <v>0.6</v>
      </c>
      <c r="D10" s="8">
        <v>1.5</v>
      </c>
      <c r="E10" s="14">
        <f t="shared" ref="E10:E20" si="2">(D10*C10*B10)</f>
        <v>0.89999999999999991</v>
      </c>
      <c r="F10" s="14">
        <f t="shared" ref="F10:F20" si="3">((B10+C10)*2)*D10</f>
        <v>4.8000000000000007</v>
      </c>
      <c r="N10" s="13">
        <f>(C10+1)*(B10+1)*(D10+0.1)</f>
        <v>5.120000000000001</v>
      </c>
      <c r="O10" s="14">
        <f>N10-E10</f>
        <v>4.2200000000000006</v>
      </c>
    </row>
    <row r="11" spans="1:15" x14ac:dyDescent="0.25">
      <c r="A11" s="7" t="s">
        <v>61</v>
      </c>
      <c r="B11" s="10">
        <v>1</v>
      </c>
      <c r="C11" s="10">
        <v>0.6</v>
      </c>
      <c r="D11" s="8">
        <v>1.5</v>
      </c>
      <c r="E11" s="14">
        <f t="shared" si="2"/>
        <v>0.89999999999999991</v>
      </c>
      <c r="F11" s="14">
        <f t="shared" si="3"/>
        <v>4.8000000000000007</v>
      </c>
      <c r="N11" s="13">
        <f>(C11+1)*(B11+1)*(D11+0.1)</f>
        <v>5.120000000000001</v>
      </c>
      <c r="O11" s="14">
        <f>N11-E11</f>
        <v>4.2200000000000006</v>
      </c>
    </row>
    <row r="12" spans="1:15" x14ac:dyDescent="0.25">
      <c r="A12" s="7" t="s">
        <v>62</v>
      </c>
      <c r="B12" s="10">
        <v>1</v>
      </c>
      <c r="C12" s="10">
        <v>0.6</v>
      </c>
      <c r="D12" s="8">
        <v>1.5</v>
      </c>
      <c r="E12" s="14">
        <f t="shared" si="2"/>
        <v>0.89999999999999991</v>
      </c>
      <c r="F12" s="14">
        <f t="shared" si="3"/>
        <v>4.8000000000000007</v>
      </c>
      <c r="N12" s="13">
        <f>(C12+1)*(B12+1)*(D12+0.1)</f>
        <v>5.120000000000001</v>
      </c>
      <c r="O12" s="14">
        <f>N12-E12</f>
        <v>4.2200000000000006</v>
      </c>
    </row>
    <row r="13" spans="1:15" x14ac:dyDescent="0.25">
      <c r="A13" s="7" t="s">
        <v>63</v>
      </c>
      <c r="B13" s="10">
        <v>1</v>
      </c>
      <c r="C13" s="10">
        <v>0.6</v>
      </c>
      <c r="D13" s="8">
        <v>1.5</v>
      </c>
      <c r="E13" s="14">
        <f t="shared" si="2"/>
        <v>0.89999999999999991</v>
      </c>
      <c r="F13" s="14">
        <f t="shared" si="3"/>
        <v>4.8000000000000007</v>
      </c>
      <c r="N13" s="13">
        <f>(C13+1)*(B13+1)*(D13+0.1)</f>
        <v>5.120000000000001</v>
      </c>
      <c r="O13" s="14">
        <f>N13-E13</f>
        <v>4.2200000000000006</v>
      </c>
    </row>
    <row r="14" spans="1:15" x14ac:dyDescent="0.25">
      <c r="A14" s="7" t="s">
        <v>64</v>
      </c>
      <c r="B14" s="10">
        <v>1</v>
      </c>
      <c r="C14" s="10">
        <v>0.6</v>
      </c>
      <c r="D14" s="8">
        <v>1.5</v>
      </c>
      <c r="E14" s="14">
        <f t="shared" si="2"/>
        <v>0.89999999999999991</v>
      </c>
      <c r="F14" s="14">
        <f t="shared" si="3"/>
        <v>4.8000000000000007</v>
      </c>
      <c r="N14" s="13">
        <f>(C14+1)*(B14+1)*(D14+0.1)</f>
        <v>5.120000000000001</v>
      </c>
      <c r="O14" s="14">
        <f>N14-E14</f>
        <v>4.2200000000000006</v>
      </c>
    </row>
    <row r="15" spans="1:15" x14ac:dyDescent="0.25">
      <c r="A15" s="7" t="s">
        <v>65</v>
      </c>
      <c r="B15" s="10">
        <v>1</v>
      </c>
      <c r="C15" s="10">
        <v>0.6</v>
      </c>
      <c r="D15" s="8">
        <v>1.5</v>
      </c>
      <c r="E15" s="14">
        <f t="shared" si="2"/>
        <v>0.89999999999999991</v>
      </c>
      <c r="F15" s="14">
        <f t="shared" si="3"/>
        <v>4.8000000000000007</v>
      </c>
      <c r="N15" s="13">
        <f>(C15+1)*(B15+1)*(D15+0.1)</f>
        <v>5.120000000000001</v>
      </c>
      <c r="O15" s="14">
        <f>N15-E15</f>
        <v>4.2200000000000006</v>
      </c>
    </row>
    <row r="16" spans="1:15" x14ac:dyDescent="0.25">
      <c r="A16" s="7" t="s">
        <v>66</v>
      </c>
      <c r="B16" s="10">
        <v>1</v>
      </c>
      <c r="C16" s="10">
        <v>0.6</v>
      </c>
      <c r="D16" s="8">
        <v>1.5</v>
      </c>
      <c r="E16" s="14">
        <f t="shared" si="2"/>
        <v>0.89999999999999991</v>
      </c>
      <c r="F16" s="14">
        <f t="shared" si="3"/>
        <v>4.8000000000000007</v>
      </c>
      <c r="N16" s="13">
        <f>(C16+1)*(B16+1)*(D16+0.1)</f>
        <v>5.120000000000001</v>
      </c>
      <c r="O16" s="14">
        <f>N16-E16</f>
        <v>4.2200000000000006</v>
      </c>
    </row>
    <row r="17" spans="1:15" x14ac:dyDescent="0.25">
      <c r="A17" s="7" t="s">
        <v>73</v>
      </c>
      <c r="B17" s="10">
        <v>1</v>
      </c>
      <c r="C17" s="10">
        <v>0.6</v>
      </c>
      <c r="D17" s="8">
        <v>1.5</v>
      </c>
      <c r="E17" s="14">
        <f t="shared" si="2"/>
        <v>0.89999999999999991</v>
      </c>
      <c r="F17" s="14">
        <f t="shared" si="3"/>
        <v>4.8000000000000007</v>
      </c>
      <c r="N17" s="13">
        <f>(C17+1)*(B17+1)*(D17+0.1)</f>
        <v>5.120000000000001</v>
      </c>
      <c r="O17" s="14">
        <f>N17-E17</f>
        <v>4.2200000000000006</v>
      </c>
    </row>
    <row r="18" spans="1:15" x14ac:dyDescent="0.25">
      <c r="A18" s="7" t="s">
        <v>74</v>
      </c>
      <c r="B18" s="10">
        <v>1</v>
      </c>
      <c r="C18" s="10">
        <v>0.6</v>
      </c>
      <c r="D18" s="8">
        <v>1.5</v>
      </c>
      <c r="E18" s="14">
        <f t="shared" si="2"/>
        <v>0.89999999999999991</v>
      </c>
      <c r="F18" s="14">
        <f t="shared" si="3"/>
        <v>4.8000000000000007</v>
      </c>
      <c r="N18" s="13">
        <f>(C18+1)*(B18+1)*(D18+0.1)</f>
        <v>5.120000000000001</v>
      </c>
      <c r="O18" s="14">
        <f>N18-E18</f>
        <v>4.2200000000000006</v>
      </c>
    </row>
    <row r="19" spans="1:15" x14ac:dyDescent="0.25">
      <c r="A19" s="7" t="s">
        <v>75</v>
      </c>
      <c r="B19" s="10">
        <v>1</v>
      </c>
      <c r="C19" s="10">
        <v>0.6</v>
      </c>
      <c r="D19" s="8">
        <v>1.5</v>
      </c>
      <c r="E19" s="14">
        <f t="shared" si="2"/>
        <v>0.89999999999999991</v>
      </c>
      <c r="F19" s="14">
        <f t="shared" si="3"/>
        <v>4.8000000000000007</v>
      </c>
      <c r="N19" s="13">
        <f>(C19+1)*(B19+1)*(D19+0.1)</f>
        <v>5.120000000000001</v>
      </c>
      <c r="O19" s="14">
        <f>N19-E19</f>
        <v>4.2200000000000006</v>
      </c>
    </row>
    <row r="20" spans="1:15" x14ac:dyDescent="0.25">
      <c r="A20" s="7" t="s">
        <v>76</v>
      </c>
      <c r="B20" s="10">
        <v>1</v>
      </c>
      <c r="C20" s="10">
        <v>0.6</v>
      </c>
      <c r="D20" s="8">
        <v>1.5</v>
      </c>
      <c r="E20" s="14">
        <f t="shared" si="2"/>
        <v>0.89999999999999991</v>
      </c>
      <c r="F20" s="14">
        <f t="shared" si="3"/>
        <v>4.8000000000000007</v>
      </c>
      <c r="N20" s="13">
        <f>(C20+1)*(B20+1)*(D20+0.1)</f>
        <v>5.120000000000001</v>
      </c>
      <c r="O20" s="14">
        <f>N20-E20</f>
        <v>4.2200000000000006</v>
      </c>
    </row>
    <row r="21" spans="1:15" x14ac:dyDescent="0.25">
      <c r="A21" s="7" t="s">
        <v>77</v>
      </c>
      <c r="B21" s="10">
        <v>1</v>
      </c>
      <c r="C21" s="10">
        <v>0.6</v>
      </c>
      <c r="D21" s="8">
        <v>1.5</v>
      </c>
      <c r="E21" s="14">
        <f t="shared" ref="E21:E22" si="4">(D21*C21*B21)</f>
        <v>0.89999999999999991</v>
      </c>
      <c r="F21" s="14">
        <f t="shared" ref="F21:F22" si="5">((B21+C21)*2)*D21</f>
        <v>4.8000000000000007</v>
      </c>
      <c r="N21" s="13">
        <f>(C21+1)*(B21+1)*(D21+0.1)</f>
        <v>5.120000000000001</v>
      </c>
      <c r="O21" s="14">
        <f>N21-E21</f>
        <v>4.2200000000000006</v>
      </c>
    </row>
    <row r="22" spans="1:15" x14ac:dyDescent="0.25">
      <c r="A22" s="7" t="s">
        <v>78</v>
      </c>
      <c r="B22" s="10">
        <v>1</v>
      </c>
      <c r="C22" s="10">
        <v>0.6</v>
      </c>
      <c r="D22" s="8">
        <v>1.5</v>
      </c>
      <c r="E22" s="14">
        <f t="shared" si="4"/>
        <v>0.89999999999999991</v>
      </c>
      <c r="F22" s="14">
        <f t="shared" si="5"/>
        <v>4.8000000000000007</v>
      </c>
      <c r="N22" s="13">
        <f>(C22+1)*(B22+1)*(D22+0.1)</f>
        <v>5.120000000000001</v>
      </c>
      <c r="O22" s="14">
        <f>N22-E22</f>
        <v>4.2200000000000006</v>
      </c>
    </row>
    <row r="23" spans="1:15" ht="14.45" customHeight="1" x14ac:dyDescent="0.25">
      <c r="A23" s="42" t="s">
        <v>4</v>
      </c>
      <c r="B23" s="43"/>
      <c r="C23" s="43"/>
      <c r="D23" s="44"/>
      <c r="E23" s="5">
        <f>SUM(E3:E22)</f>
        <v>18</v>
      </c>
      <c r="F23" s="5">
        <f>SUM(F3:F22)</f>
        <v>95.999999999999972</v>
      </c>
      <c r="I23" s="11"/>
      <c r="N23" s="5">
        <f>SUM(N3:N22)</f>
        <v>102.40000000000006</v>
      </c>
      <c r="O23" s="5">
        <f>SUM(O3:O22)</f>
        <v>84.399999999999991</v>
      </c>
    </row>
    <row r="27" spans="1:15" ht="15" x14ac:dyDescent="0.25">
      <c r="B27"/>
      <c r="E27" s="6"/>
    </row>
    <row r="28" spans="1:15" ht="15" x14ac:dyDescent="0.25">
      <c r="B28">
        <f>327.6*14</f>
        <v>4586.4000000000005</v>
      </c>
      <c r="E28" s="6"/>
    </row>
    <row r="29" spans="1:15" ht="15" x14ac:dyDescent="0.25">
      <c r="B29"/>
    </row>
    <row r="30" spans="1:15" ht="15" x14ac:dyDescent="0.25">
      <c r="B30">
        <f>(50.7/13)*14</f>
        <v>54.600000000000009</v>
      </c>
    </row>
    <row r="31" spans="1:15" ht="15" x14ac:dyDescent="0.25">
      <c r="B31">
        <f>(377/13)*14</f>
        <v>406</v>
      </c>
    </row>
    <row r="32" spans="1:15" ht="15" x14ac:dyDescent="0.25">
      <c r="B32">
        <f>(2095.6/13)*14</f>
        <v>2256.7999999999997</v>
      </c>
    </row>
    <row r="33" spans="2:2" ht="15" x14ac:dyDescent="0.25">
      <c r="B33">
        <f>(1450.8/13)*14</f>
        <v>1562.3999999999999</v>
      </c>
    </row>
    <row r="34" spans="2:2" ht="15" x14ac:dyDescent="0.25">
      <c r="B34">
        <f>(284.7/13)*14</f>
        <v>306.59999999999997</v>
      </c>
    </row>
    <row r="35" spans="2:2" ht="15" x14ac:dyDescent="0.25">
      <c r="B35">
        <f>SUM(B30:B34)</f>
        <v>4586.3999999999996</v>
      </c>
    </row>
    <row r="36" spans="2:2" ht="15" x14ac:dyDescent="0.25">
      <c r="B36"/>
    </row>
    <row r="64" spans="3:3" x14ac:dyDescent="0.25">
      <c r="C64" s="6"/>
    </row>
    <row r="69" spans="3:3" x14ac:dyDescent="0.25">
      <c r="C69" s="6"/>
    </row>
  </sheetData>
  <mergeCells count="2">
    <mergeCell ref="A23:D23"/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9"/>
  <sheetViews>
    <sheetView tabSelected="1" zoomScale="90" zoomScaleNormal="90" workbookViewId="0">
      <selection activeCell="K15" sqref="K15"/>
    </sheetView>
  </sheetViews>
  <sheetFormatPr defaultColWidth="9.140625" defaultRowHeight="12.75" x14ac:dyDescent="0.25"/>
  <cols>
    <col min="1" max="1" width="5" style="12" bestFit="1" customWidth="1"/>
    <col min="2" max="3" width="5.85546875" style="12" bestFit="1" customWidth="1"/>
    <col min="4" max="4" width="9.7109375" style="12" bestFit="1" customWidth="1"/>
    <col min="5" max="5" width="11" style="12" bestFit="1" customWidth="1"/>
    <col min="6" max="6" width="9.28515625" style="12" bestFit="1" customWidth="1"/>
    <col min="7" max="7" width="11" style="12" bestFit="1" customWidth="1"/>
    <col min="8" max="8" width="13.140625" style="12" bestFit="1" customWidth="1"/>
    <col min="9" max="9" width="13.85546875" style="12" customWidth="1"/>
    <col min="10" max="10" width="13.28515625" style="12" customWidth="1"/>
    <col min="11" max="11" width="31.7109375" style="12" customWidth="1"/>
    <col min="12" max="16384" width="9.140625" style="12"/>
  </cols>
  <sheetData>
    <row r="1" spans="1:10" ht="20.25" customHeight="1" x14ac:dyDescent="0.25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51" x14ac:dyDescent="0.25">
      <c r="A2" s="23" t="s">
        <v>2</v>
      </c>
      <c r="B2" s="23" t="s">
        <v>17</v>
      </c>
      <c r="C2" s="23" t="s">
        <v>18</v>
      </c>
      <c r="D2" s="25" t="s">
        <v>112</v>
      </c>
      <c r="E2" s="23" t="s">
        <v>111</v>
      </c>
      <c r="F2" s="23" t="s">
        <v>6</v>
      </c>
      <c r="G2" s="23" t="s">
        <v>5</v>
      </c>
      <c r="H2" s="23" t="s">
        <v>7</v>
      </c>
      <c r="I2" s="26" t="s">
        <v>109</v>
      </c>
      <c r="J2" s="26" t="s">
        <v>110</v>
      </c>
    </row>
    <row r="3" spans="1:10" x14ac:dyDescent="0.25">
      <c r="A3" s="7" t="s">
        <v>9</v>
      </c>
      <c r="B3" s="10">
        <v>1.8</v>
      </c>
      <c r="C3" s="10">
        <v>1.8</v>
      </c>
      <c r="D3" s="8">
        <f>1.1</f>
        <v>1.1000000000000001</v>
      </c>
      <c r="E3" s="8">
        <f>1.1+1.5</f>
        <v>2.6</v>
      </c>
      <c r="F3" s="14">
        <f>(D3*C3*B3)</f>
        <v>3.5640000000000005</v>
      </c>
      <c r="G3" s="14">
        <f t="shared" ref="G3:G22" si="0">((B3+C3)*2)*E3</f>
        <v>18.720000000000002</v>
      </c>
      <c r="H3" s="14">
        <f t="shared" ref="H3:H22" si="1">((B3)*(C3))*0.05</f>
        <v>0.16200000000000003</v>
      </c>
      <c r="I3" s="14">
        <f t="shared" ref="I3:I22" si="2">(C3+1)*(B3+1)*(E3+0.1)</f>
        <v>21.167999999999999</v>
      </c>
      <c r="J3" s="14">
        <f>I3-H3-F3-'Concreto Pilarete'!E3</f>
        <v>16.542000000000002</v>
      </c>
    </row>
    <row r="4" spans="1:10" x14ac:dyDescent="0.25">
      <c r="A4" s="7" t="s">
        <v>10</v>
      </c>
      <c r="B4" s="10">
        <v>1.8</v>
      </c>
      <c r="C4" s="10">
        <v>1.8</v>
      </c>
      <c r="D4" s="8">
        <f t="shared" ref="D4:D9" si="3">1.1</f>
        <v>1.1000000000000001</v>
      </c>
      <c r="E4" s="8">
        <f>1.1+1.5</f>
        <v>2.6</v>
      </c>
      <c r="F4" s="14">
        <f t="shared" ref="F4:F22" si="4">(D4*C4*B4)</f>
        <v>3.5640000000000005</v>
      </c>
      <c r="G4" s="14">
        <f t="shared" si="0"/>
        <v>18.720000000000002</v>
      </c>
      <c r="H4" s="14">
        <f t="shared" si="1"/>
        <v>0.16200000000000003</v>
      </c>
      <c r="I4" s="14">
        <f t="shared" si="2"/>
        <v>21.167999999999999</v>
      </c>
      <c r="J4" s="14">
        <f>I4-H4-F4-'Concreto Pilarete'!E4</f>
        <v>16.542000000000002</v>
      </c>
    </row>
    <row r="5" spans="1:10" x14ac:dyDescent="0.25">
      <c r="A5" s="7" t="s">
        <v>11</v>
      </c>
      <c r="B5" s="10">
        <v>1.8</v>
      </c>
      <c r="C5" s="10">
        <v>1.8</v>
      </c>
      <c r="D5" s="8">
        <f t="shared" si="3"/>
        <v>1.1000000000000001</v>
      </c>
      <c r="E5" s="8">
        <f>1.1+1.5</f>
        <v>2.6</v>
      </c>
      <c r="F5" s="14">
        <f t="shared" si="4"/>
        <v>3.5640000000000005</v>
      </c>
      <c r="G5" s="14">
        <f t="shared" si="0"/>
        <v>18.720000000000002</v>
      </c>
      <c r="H5" s="14">
        <f t="shared" si="1"/>
        <v>0.16200000000000003</v>
      </c>
      <c r="I5" s="14">
        <f t="shared" si="2"/>
        <v>21.167999999999999</v>
      </c>
      <c r="J5" s="14">
        <f>I5-H5-F5-'Concreto Pilarete'!E5</f>
        <v>16.542000000000002</v>
      </c>
    </row>
    <row r="6" spans="1:10" x14ac:dyDescent="0.25">
      <c r="A6" s="7" t="s">
        <v>12</v>
      </c>
      <c r="B6" s="10">
        <v>1.8</v>
      </c>
      <c r="C6" s="10">
        <v>1.8</v>
      </c>
      <c r="D6" s="8">
        <f t="shared" si="3"/>
        <v>1.1000000000000001</v>
      </c>
      <c r="E6" s="8">
        <f>1.1+1.5</f>
        <v>2.6</v>
      </c>
      <c r="F6" s="14">
        <f t="shared" si="4"/>
        <v>3.5640000000000005</v>
      </c>
      <c r="G6" s="14">
        <f t="shared" si="0"/>
        <v>18.720000000000002</v>
      </c>
      <c r="H6" s="14">
        <f t="shared" si="1"/>
        <v>0.16200000000000003</v>
      </c>
      <c r="I6" s="14">
        <f t="shared" si="2"/>
        <v>21.167999999999999</v>
      </c>
      <c r="J6" s="14">
        <f>I6-H6-F6-'Concreto Pilarete'!E6</f>
        <v>16.542000000000002</v>
      </c>
    </row>
    <row r="7" spans="1:10" x14ac:dyDescent="0.25">
      <c r="A7" s="7" t="s">
        <v>13</v>
      </c>
      <c r="B7" s="10">
        <v>1.8</v>
      </c>
      <c r="C7" s="10">
        <v>1.8</v>
      </c>
      <c r="D7" s="8">
        <f t="shared" si="3"/>
        <v>1.1000000000000001</v>
      </c>
      <c r="E7" s="8">
        <f>1.1+1.5</f>
        <v>2.6</v>
      </c>
      <c r="F7" s="14">
        <f t="shared" si="4"/>
        <v>3.5640000000000005</v>
      </c>
      <c r="G7" s="14">
        <f t="shared" si="0"/>
        <v>18.720000000000002</v>
      </c>
      <c r="H7" s="14">
        <f t="shared" si="1"/>
        <v>0.16200000000000003</v>
      </c>
      <c r="I7" s="14">
        <f t="shared" si="2"/>
        <v>21.167999999999999</v>
      </c>
      <c r="J7" s="14">
        <f>I7-H7-F7-'Concreto Pilarete'!E7</f>
        <v>16.542000000000002</v>
      </c>
    </row>
    <row r="8" spans="1:10" x14ac:dyDescent="0.25">
      <c r="A8" s="7" t="s">
        <v>14</v>
      </c>
      <c r="B8" s="10">
        <v>1.8</v>
      </c>
      <c r="C8" s="10">
        <v>1.8</v>
      </c>
      <c r="D8" s="8">
        <f t="shared" si="3"/>
        <v>1.1000000000000001</v>
      </c>
      <c r="E8" s="8">
        <f>1.1+1.5</f>
        <v>2.6</v>
      </c>
      <c r="F8" s="14">
        <f t="shared" si="4"/>
        <v>3.5640000000000005</v>
      </c>
      <c r="G8" s="14">
        <f t="shared" si="0"/>
        <v>18.720000000000002</v>
      </c>
      <c r="H8" s="14">
        <f t="shared" si="1"/>
        <v>0.16200000000000003</v>
      </c>
      <c r="I8" s="14">
        <f t="shared" si="2"/>
        <v>21.167999999999999</v>
      </c>
      <c r="J8" s="14">
        <f>I8-H8-F8-'Concreto Pilarete'!E8</f>
        <v>16.542000000000002</v>
      </c>
    </row>
    <row r="9" spans="1:10" x14ac:dyDescent="0.25">
      <c r="A9" s="7" t="s">
        <v>15</v>
      </c>
      <c r="B9" s="10">
        <v>1.8</v>
      </c>
      <c r="C9" s="10">
        <v>1.8</v>
      </c>
      <c r="D9" s="8">
        <f t="shared" si="3"/>
        <v>1.1000000000000001</v>
      </c>
      <c r="E9" s="8">
        <f>1.1+1.5</f>
        <v>2.6</v>
      </c>
      <c r="F9" s="14">
        <f t="shared" si="4"/>
        <v>3.5640000000000005</v>
      </c>
      <c r="G9" s="14">
        <f t="shared" si="0"/>
        <v>18.720000000000002</v>
      </c>
      <c r="H9" s="14">
        <f t="shared" si="1"/>
        <v>0.16200000000000003</v>
      </c>
      <c r="I9" s="14">
        <f t="shared" si="2"/>
        <v>21.167999999999999</v>
      </c>
      <c r="J9" s="14">
        <f>I9-H9-F9-'Concreto Pilarete'!E9</f>
        <v>16.542000000000002</v>
      </c>
    </row>
    <row r="10" spans="1:10" x14ac:dyDescent="0.25">
      <c r="A10" s="7" t="s">
        <v>16</v>
      </c>
      <c r="B10" s="10">
        <v>1</v>
      </c>
      <c r="C10" s="10">
        <v>1.65</v>
      </c>
      <c r="D10" s="8">
        <v>1</v>
      </c>
      <c r="E10" s="8">
        <f>1+1.5</f>
        <v>2.5</v>
      </c>
      <c r="F10" s="14">
        <f t="shared" si="4"/>
        <v>1.65</v>
      </c>
      <c r="G10" s="14">
        <f t="shared" si="0"/>
        <v>13.25</v>
      </c>
      <c r="H10" s="14">
        <f t="shared" si="1"/>
        <v>8.2500000000000004E-2</v>
      </c>
      <c r="I10" s="14">
        <f t="shared" si="2"/>
        <v>13.78</v>
      </c>
      <c r="J10" s="14">
        <f>I10-H10-F10-'Concreto Pilarete'!E10</f>
        <v>11.147499999999999</v>
      </c>
    </row>
    <row r="11" spans="1:10" x14ac:dyDescent="0.25">
      <c r="A11" s="7" t="s">
        <v>41</v>
      </c>
      <c r="B11" s="10">
        <v>1</v>
      </c>
      <c r="C11" s="10">
        <v>1.65</v>
      </c>
      <c r="D11" s="8">
        <v>1</v>
      </c>
      <c r="E11" s="8">
        <f t="shared" ref="D11:E15" si="5">1+1.5</f>
        <v>2.5</v>
      </c>
      <c r="F11" s="14">
        <f t="shared" si="4"/>
        <v>1.65</v>
      </c>
      <c r="G11" s="14">
        <f t="shared" si="0"/>
        <v>13.25</v>
      </c>
      <c r="H11" s="14">
        <f t="shared" si="1"/>
        <v>8.2500000000000004E-2</v>
      </c>
      <c r="I11" s="14">
        <f t="shared" si="2"/>
        <v>13.78</v>
      </c>
      <c r="J11" s="14">
        <f>I11-H11-F11-'Concreto Pilarete'!E11</f>
        <v>11.147499999999999</v>
      </c>
    </row>
    <row r="12" spans="1:10" x14ac:dyDescent="0.25">
      <c r="A12" s="7" t="s">
        <v>42</v>
      </c>
      <c r="B12" s="10">
        <v>1</v>
      </c>
      <c r="C12" s="10">
        <v>1.65</v>
      </c>
      <c r="D12" s="8">
        <v>1</v>
      </c>
      <c r="E12" s="8">
        <f t="shared" si="5"/>
        <v>2.5</v>
      </c>
      <c r="F12" s="14">
        <f t="shared" si="4"/>
        <v>1.65</v>
      </c>
      <c r="G12" s="14">
        <f t="shared" si="0"/>
        <v>13.25</v>
      </c>
      <c r="H12" s="14">
        <f t="shared" si="1"/>
        <v>8.2500000000000004E-2</v>
      </c>
      <c r="I12" s="14">
        <f t="shared" si="2"/>
        <v>13.78</v>
      </c>
      <c r="J12" s="14">
        <f>I12-H12-F12-'Concreto Pilarete'!E12</f>
        <v>11.147499999999999</v>
      </c>
    </row>
    <row r="13" spans="1:10" x14ac:dyDescent="0.25">
      <c r="A13" s="7" t="s">
        <v>43</v>
      </c>
      <c r="B13" s="10">
        <v>1</v>
      </c>
      <c r="C13" s="10">
        <v>1.65</v>
      </c>
      <c r="D13" s="8">
        <v>1</v>
      </c>
      <c r="E13" s="8">
        <f t="shared" si="5"/>
        <v>2.5</v>
      </c>
      <c r="F13" s="14">
        <f t="shared" si="4"/>
        <v>1.65</v>
      </c>
      <c r="G13" s="14">
        <f t="shared" si="0"/>
        <v>13.25</v>
      </c>
      <c r="H13" s="14">
        <f t="shared" si="1"/>
        <v>8.2500000000000004E-2</v>
      </c>
      <c r="I13" s="14">
        <f t="shared" si="2"/>
        <v>13.78</v>
      </c>
      <c r="J13" s="14">
        <f>I13-H13-F13-'Concreto Pilarete'!E13</f>
        <v>11.147499999999999</v>
      </c>
    </row>
    <row r="14" spans="1:10" x14ac:dyDescent="0.25">
      <c r="A14" s="7" t="s">
        <v>44</v>
      </c>
      <c r="B14" s="10">
        <v>1</v>
      </c>
      <c r="C14" s="10">
        <v>1.65</v>
      </c>
      <c r="D14" s="8">
        <v>1</v>
      </c>
      <c r="E14" s="8">
        <f t="shared" si="5"/>
        <v>2.5</v>
      </c>
      <c r="F14" s="14">
        <f t="shared" si="4"/>
        <v>1.65</v>
      </c>
      <c r="G14" s="14">
        <f t="shared" si="0"/>
        <v>13.25</v>
      </c>
      <c r="H14" s="14">
        <f t="shared" si="1"/>
        <v>8.2500000000000004E-2</v>
      </c>
      <c r="I14" s="14">
        <f t="shared" si="2"/>
        <v>13.78</v>
      </c>
      <c r="J14" s="14">
        <f>I14-H14-F14-'Concreto Pilarete'!E14</f>
        <v>11.147499999999999</v>
      </c>
    </row>
    <row r="15" spans="1:10" x14ac:dyDescent="0.25">
      <c r="A15" s="7" t="s">
        <v>50</v>
      </c>
      <c r="B15" s="10">
        <v>1</v>
      </c>
      <c r="C15" s="10">
        <v>1.65</v>
      </c>
      <c r="D15" s="8">
        <v>1</v>
      </c>
      <c r="E15" s="8">
        <f t="shared" si="5"/>
        <v>2.5</v>
      </c>
      <c r="F15" s="14">
        <f t="shared" si="4"/>
        <v>1.65</v>
      </c>
      <c r="G15" s="14">
        <f t="shared" si="0"/>
        <v>13.25</v>
      </c>
      <c r="H15" s="14">
        <f t="shared" si="1"/>
        <v>8.2500000000000004E-2</v>
      </c>
      <c r="I15" s="14">
        <f t="shared" si="2"/>
        <v>13.78</v>
      </c>
      <c r="J15" s="14">
        <f>I15-H15-F15-'Concreto Pilarete'!E15</f>
        <v>11.147499999999999</v>
      </c>
    </row>
    <row r="16" spans="1:10" x14ac:dyDescent="0.25">
      <c r="A16" s="7" t="s">
        <v>51</v>
      </c>
      <c r="B16" s="10">
        <v>1.8</v>
      </c>
      <c r="C16" s="10">
        <v>1.8</v>
      </c>
      <c r="D16" s="8">
        <v>1.1000000000000001</v>
      </c>
      <c r="E16" s="8">
        <f>1.1+1.5</f>
        <v>2.6</v>
      </c>
      <c r="F16" s="14">
        <f t="shared" si="4"/>
        <v>3.5640000000000005</v>
      </c>
      <c r="G16" s="14">
        <f t="shared" si="0"/>
        <v>18.720000000000002</v>
      </c>
      <c r="H16" s="14">
        <f t="shared" si="1"/>
        <v>0.16200000000000003</v>
      </c>
      <c r="I16" s="14">
        <f t="shared" si="2"/>
        <v>21.167999999999999</v>
      </c>
      <c r="J16" s="14">
        <f>I16-H16-F16-'Concreto Pilarete'!E16</f>
        <v>16.542000000000002</v>
      </c>
    </row>
    <row r="17" spans="1:11" x14ac:dyDescent="0.25">
      <c r="A17" s="7" t="s">
        <v>67</v>
      </c>
      <c r="B17" s="10">
        <v>1.8</v>
      </c>
      <c r="C17" s="10">
        <v>1.8</v>
      </c>
      <c r="D17" s="8">
        <v>1.1000000000000001</v>
      </c>
      <c r="E17" s="8">
        <f t="shared" ref="D17:E22" si="6">1.1+1.5</f>
        <v>2.6</v>
      </c>
      <c r="F17" s="14">
        <f t="shared" si="4"/>
        <v>3.5640000000000005</v>
      </c>
      <c r="G17" s="14">
        <f t="shared" si="0"/>
        <v>18.720000000000002</v>
      </c>
      <c r="H17" s="14">
        <f t="shared" si="1"/>
        <v>0.16200000000000003</v>
      </c>
      <c r="I17" s="14">
        <f t="shared" si="2"/>
        <v>21.167999999999999</v>
      </c>
      <c r="J17" s="14">
        <f>I17-H17-F17-'Concreto Pilarete'!E17</f>
        <v>16.542000000000002</v>
      </c>
    </row>
    <row r="18" spans="1:11" x14ac:dyDescent="0.25">
      <c r="A18" s="7" t="s">
        <v>68</v>
      </c>
      <c r="B18" s="10">
        <v>1.8</v>
      </c>
      <c r="C18" s="10">
        <v>1.8</v>
      </c>
      <c r="D18" s="8">
        <v>1.1000000000000001</v>
      </c>
      <c r="E18" s="8">
        <f t="shared" si="6"/>
        <v>2.6</v>
      </c>
      <c r="F18" s="14">
        <f t="shared" si="4"/>
        <v>3.5640000000000005</v>
      </c>
      <c r="G18" s="14">
        <f t="shared" si="0"/>
        <v>18.720000000000002</v>
      </c>
      <c r="H18" s="14">
        <f t="shared" si="1"/>
        <v>0.16200000000000003</v>
      </c>
      <c r="I18" s="14">
        <f t="shared" si="2"/>
        <v>21.167999999999999</v>
      </c>
      <c r="J18" s="14">
        <f>I18-H18-F18-'Concreto Pilarete'!E18</f>
        <v>16.542000000000002</v>
      </c>
    </row>
    <row r="19" spans="1:11" x14ac:dyDescent="0.25">
      <c r="A19" s="7" t="s">
        <v>69</v>
      </c>
      <c r="B19" s="10">
        <v>1.8</v>
      </c>
      <c r="C19" s="10">
        <v>1.8</v>
      </c>
      <c r="D19" s="8">
        <v>1.1000000000000001</v>
      </c>
      <c r="E19" s="8">
        <f t="shared" si="6"/>
        <v>2.6</v>
      </c>
      <c r="F19" s="14">
        <f t="shared" si="4"/>
        <v>3.5640000000000005</v>
      </c>
      <c r="G19" s="14">
        <f t="shared" si="0"/>
        <v>18.720000000000002</v>
      </c>
      <c r="H19" s="14">
        <f t="shared" si="1"/>
        <v>0.16200000000000003</v>
      </c>
      <c r="I19" s="14">
        <f t="shared" si="2"/>
        <v>21.167999999999999</v>
      </c>
      <c r="J19" s="14">
        <f>I19-H19-F19-'Concreto Pilarete'!E19</f>
        <v>16.542000000000002</v>
      </c>
    </row>
    <row r="20" spans="1:11" x14ac:dyDescent="0.25">
      <c r="A20" s="7" t="s">
        <v>70</v>
      </c>
      <c r="B20" s="10">
        <v>1.8</v>
      </c>
      <c r="C20" s="10">
        <v>1.8</v>
      </c>
      <c r="D20" s="8">
        <v>1.1000000000000001</v>
      </c>
      <c r="E20" s="8">
        <f t="shared" si="6"/>
        <v>2.6</v>
      </c>
      <c r="F20" s="14">
        <f t="shared" si="4"/>
        <v>3.5640000000000005</v>
      </c>
      <c r="G20" s="14">
        <f t="shared" si="0"/>
        <v>18.720000000000002</v>
      </c>
      <c r="H20" s="14">
        <f t="shared" si="1"/>
        <v>0.16200000000000003</v>
      </c>
      <c r="I20" s="14">
        <f t="shared" si="2"/>
        <v>21.167999999999999</v>
      </c>
      <c r="J20" s="14">
        <f>I20-H20-F20-'Concreto Pilarete'!E20</f>
        <v>16.542000000000002</v>
      </c>
    </row>
    <row r="21" spans="1:11" x14ac:dyDescent="0.25">
      <c r="A21" s="7" t="s">
        <v>71</v>
      </c>
      <c r="B21" s="10">
        <v>1.8</v>
      </c>
      <c r="C21" s="10">
        <v>1.8</v>
      </c>
      <c r="D21" s="8">
        <v>1.1000000000000001</v>
      </c>
      <c r="E21" s="8">
        <f t="shared" si="6"/>
        <v>2.6</v>
      </c>
      <c r="F21" s="14">
        <f t="shared" si="4"/>
        <v>3.5640000000000005</v>
      </c>
      <c r="G21" s="14">
        <f t="shared" si="0"/>
        <v>18.720000000000002</v>
      </c>
      <c r="H21" s="14">
        <f t="shared" si="1"/>
        <v>0.16200000000000003</v>
      </c>
      <c r="I21" s="14">
        <f t="shared" si="2"/>
        <v>21.167999999999999</v>
      </c>
      <c r="J21" s="14">
        <f>I21-H21-F21-'Concreto Pilarete'!E21</f>
        <v>16.542000000000002</v>
      </c>
    </row>
    <row r="22" spans="1:11" x14ac:dyDescent="0.25">
      <c r="A22" s="7" t="s">
        <v>72</v>
      </c>
      <c r="B22" s="10">
        <v>1.8</v>
      </c>
      <c r="C22" s="10">
        <v>1.8</v>
      </c>
      <c r="D22" s="8">
        <v>1.1000000000000001</v>
      </c>
      <c r="E22" s="8">
        <f t="shared" si="6"/>
        <v>2.6</v>
      </c>
      <c r="F22" s="14">
        <f t="shared" si="4"/>
        <v>3.5640000000000005</v>
      </c>
      <c r="G22" s="14">
        <f t="shared" si="0"/>
        <v>18.720000000000002</v>
      </c>
      <c r="H22" s="14">
        <f t="shared" si="1"/>
        <v>0.16200000000000003</v>
      </c>
      <c r="I22" s="14">
        <f t="shared" si="2"/>
        <v>21.167999999999999</v>
      </c>
      <c r="J22" s="14">
        <f>I22-H22-F22-'Concreto Pilarete'!E22</f>
        <v>16.542000000000002</v>
      </c>
    </row>
    <row r="23" spans="1:11" x14ac:dyDescent="0.25">
      <c r="A23" s="45"/>
      <c r="B23" s="46"/>
      <c r="C23" s="46"/>
      <c r="D23" s="24"/>
      <c r="E23" s="4" t="s">
        <v>4</v>
      </c>
      <c r="F23" s="5">
        <f>SUM(F3:F22)</f>
        <v>59.795999999999999</v>
      </c>
      <c r="G23" s="5">
        <f t="shared" ref="G23:J23" si="7">SUM(G3:G22)</f>
        <v>341.58000000000015</v>
      </c>
      <c r="H23" s="5">
        <f t="shared" si="7"/>
        <v>2.7629999999999999</v>
      </c>
      <c r="I23" s="5">
        <f t="shared" si="7"/>
        <v>379.03200000000004</v>
      </c>
      <c r="J23" s="5">
        <f t="shared" si="7"/>
        <v>298.47300000000007</v>
      </c>
      <c r="K23" s="11"/>
    </row>
    <row r="27" spans="1:11" x14ac:dyDescent="0.25">
      <c r="F27" s="6"/>
    </row>
    <row r="28" spans="1:11" x14ac:dyDescent="0.25">
      <c r="F28" s="6"/>
    </row>
    <row r="64" spans="3:4" x14ac:dyDescent="0.25">
      <c r="C64" s="6"/>
      <c r="D64" s="6"/>
    </row>
    <row r="69" spans="3:4" x14ac:dyDescent="0.25">
      <c r="C69" s="6"/>
      <c r="D69" s="6"/>
    </row>
  </sheetData>
  <mergeCells count="2">
    <mergeCell ref="A1:J1"/>
    <mergeCell ref="A23:C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"/>
  <sheetViews>
    <sheetView workbookViewId="0">
      <selection activeCell="G17" sqref="G17"/>
    </sheetView>
  </sheetViews>
  <sheetFormatPr defaultRowHeight="15" x14ac:dyDescent="0.25"/>
  <cols>
    <col min="1" max="1" width="11" customWidth="1"/>
    <col min="2" max="2" width="14.85546875" customWidth="1"/>
    <col min="3" max="3" width="13.85546875" customWidth="1"/>
    <col min="4" max="4" width="13" customWidth="1"/>
    <col min="5" max="5" width="12.42578125" customWidth="1"/>
    <col min="8" max="10" width="13.5703125" customWidth="1"/>
    <col min="11" max="11" width="11" customWidth="1"/>
  </cols>
  <sheetData>
    <row r="1" spans="1:11" ht="14.45" x14ac:dyDescent="0.3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25">
      <c r="A2" s="47" t="s">
        <v>28</v>
      </c>
      <c r="B2" s="47" t="s">
        <v>29</v>
      </c>
      <c r="C2" s="47" t="s">
        <v>1</v>
      </c>
      <c r="D2" s="47" t="s">
        <v>0</v>
      </c>
      <c r="E2" s="39" t="s">
        <v>30</v>
      </c>
      <c r="F2" s="40"/>
      <c r="G2" s="41"/>
      <c r="H2" s="47" t="s">
        <v>31</v>
      </c>
      <c r="I2" s="47" t="s">
        <v>32</v>
      </c>
      <c r="J2" s="47" t="s">
        <v>33</v>
      </c>
      <c r="K2" s="47" t="s">
        <v>34</v>
      </c>
    </row>
    <row r="3" spans="1:11" x14ac:dyDescent="0.25">
      <c r="A3" s="47"/>
      <c r="B3" s="47"/>
      <c r="C3" s="47"/>
      <c r="D3" s="47"/>
      <c r="E3" s="39" t="s">
        <v>35</v>
      </c>
      <c r="F3" s="40"/>
      <c r="G3" s="41"/>
      <c r="H3" s="47"/>
      <c r="I3" s="47"/>
      <c r="J3" s="47"/>
      <c r="K3" s="47"/>
    </row>
    <row r="4" spans="1:11" ht="25.5" x14ac:dyDescent="0.25">
      <c r="A4" s="47"/>
      <c r="B4" s="47"/>
      <c r="C4" s="47"/>
      <c r="D4" s="47"/>
      <c r="E4" s="19" t="s">
        <v>36</v>
      </c>
      <c r="F4" s="19" t="s">
        <v>37</v>
      </c>
      <c r="G4" s="19" t="s">
        <v>38</v>
      </c>
      <c r="H4" s="47"/>
      <c r="I4" s="47"/>
      <c r="J4" s="47"/>
      <c r="K4" s="47"/>
    </row>
    <row r="5" spans="1:11" ht="51" x14ac:dyDescent="0.25">
      <c r="A5" s="20" t="s">
        <v>79</v>
      </c>
      <c r="B5" s="20" t="s">
        <v>39</v>
      </c>
      <c r="C5" s="1">
        <v>30</v>
      </c>
      <c r="D5" s="1">
        <f>(14*4)+(6*2)</f>
        <v>68</v>
      </c>
      <c r="E5" s="1">
        <v>600</v>
      </c>
      <c r="F5" s="1"/>
      <c r="G5" s="1"/>
      <c r="H5" s="2" t="s">
        <v>40</v>
      </c>
      <c r="I5" s="2">
        <v>8</v>
      </c>
      <c r="J5" s="2">
        <f>D5*I5</f>
        <v>544</v>
      </c>
      <c r="K5" s="3">
        <f>D5</f>
        <v>68</v>
      </c>
    </row>
  </sheetData>
  <mergeCells count="11">
    <mergeCell ref="K2:K4"/>
    <mergeCell ref="E3:G3"/>
    <mergeCell ref="A1:K1"/>
    <mergeCell ref="A2:A4"/>
    <mergeCell ref="B2:B4"/>
    <mergeCell ref="C2:C4"/>
    <mergeCell ref="D2:D4"/>
    <mergeCell ref="E2:G2"/>
    <mergeCell ref="H2:H4"/>
    <mergeCell ref="I2:I4"/>
    <mergeCell ref="J2:J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1"/>
  <sheetViews>
    <sheetView workbookViewId="0">
      <selection activeCell="F16" sqref="F16"/>
    </sheetView>
  </sheetViews>
  <sheetFormatPr defaultRowHeight="15" x14ac:dyDescent="0.25"/>
  <cols>
    <col min="1" max="1" width="5.28515625" bestFit="1" customWidth="1"/>
    <col min="2" max="2" width="6.5703125" bestFit="1" customWidth="1"/>
    <col min="3" max="3" width="7.42578125" customWidth="1"/>
    <col min="4" max="4" width="13.140625" customWidth="1"/>
    <col min="5" max="5" width="10.5703125" customWidth="1"/>
    <col min="7" max="7" width="11.5703125" customWidth="1"/>
    <col min="8" max="8" width="10.28515625" customWidth="1"/>
    <col min="9" max="9" width="9.7109375" customWidth="1"/>
  </cols>
  <sheetData>
    <row r="1" spans="1:9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</row>
    <row r="2" spans="1:9" ht="14.45" customHeight="1" x14ac:dyDescent="0.25">
      <c r="A2" s="53" t="s">
        <v>22</v>
      </c>
      <c r="B2" s="53" t="s">
        <v>23</v>
      </c>
      <c r="C2" s="53" t="s">
        <v>24</v>
      </c>
      <c r="D2" s="53" t="s">
        <v>45</v>
      </c>
      <c r="E2" s="53" t="s">
        <v>6</v>
      </c>
      <c r="F2" s="53" t="s">
        <v>5</v>
      </c>
      <c r="G2" s="53" t="s">
        <v>25</v>
      </c>
      <c r="H2" s="53" t="s">
        <v>19</v>
      </c>
      <c r="I2" s="53" t="s">
        <v>26</v>
      </c>
    </row>
    <row r="3" spans="1:9" ht="31.5" customHeight="1" x14ac:dyDescent="0.25">
      <c r="A3" s="54"/>
      <c r="B3" s="54"/>
      <c r="C3" s="54"/>
      <c r="D3" s="54"/>
      <c r="E3" s="54"/>
      <c r="F3" s="54"/>
      <c r="G3" s="54"/>
      <c r="H3" s="54"/>
      <c r="I3" s="54"/>
    </row>
    <row r="4" spans="1:9" ht="14.25" customHeight="1" x14ac:dyDescent="0.25">
      <c r="A4" s="15" t="s">
        <v>46</v>
      </c>
      <c r="B4" s="16">
        <v>0.2</v>
      </c>
      <c r="C4" s="16">
        <v>0.6</v>
      </c>
      <c r="D4" s="16">
        <f>9.97*6</f>
        <v>59.820000000000007</v>
      </c>
      <c r="E4" s="17">
        <f>D4*C4*B4</f>
        <v>7.1784000000000008</v>
      </c>
      <c r="F4" s="17">
        <f>(C4*2)*D4</f>
        <v>71.784000000000006</v>
      </c>
      <c r="G4" s="17">
        <f>(D4*B4*0.05)</f>
        <v>0.59820000000000018</v>
      </c>
      <c r="H4" s="17">
        <f>(B4+0.15+0.15)*(C4+0.05)*D4</f>
        <v>19.441500000000001</v>
      </c>
      <c r="I4" s="17">
        <f>H4-E4-G4</f>
        <v>11.664900000000001</v>
      </c>
    </row>
    <row r="5" spans="1:9" x14ac:dyDescent="0.25">
      <c r="A5" s="15" t="s">
        <v>47</v>
      </c>
      <c r="B5" s="16">
        <v>0.2</v>
      </c>
      <c r="C5" s="16">
        <v>0.6</v>
      </c>
      <c r="D5" s="16">
        <f>9.97*6</f>
        <v>59.820000000000007</v>
      </c>
      <c r="E5" s="17">
        <f t="shared" ref="E5:E7" si="0">D5*C5*B5</f>
        <v>7.1784000000000008</v>
      </c>
      <c r="F5" s="17">
        <f>(C5*2)*D5</f>
        <v>71.784000000000006</v>
      </c>
      <c r="G5" s="17">
        <f>(D5*B5*0.05)</f>
        <v>0.59820000000000018</v>
      </c>
      <c r="H5" s="17">
        <f>(B5+0.3+0.3)*(C5+0.05)*D5</f>
        <v>31.106400000000004</v>
      </c>
      <c r="I5" s="17">
        <f t="shared" ref="I5:I7" si="1">H5-E5-G5</f>
        <v>23.329800000000006</v>
      </c>
    </row>
    <row r="6" spans="1:9" x14ac:dyDescent="0.25">
      <c r="A6" s="15" t="s">
        <v>48</v>
      </c>
      <c r="B6" s="16">
        <v>0.2</v>
      </c>
      <c r="C6" s="16">
        <v>0.6</v>
      </c>
      <c r="D6" s="16">
        <f>9.56*4</f>
        <v>38.24</v>
      </c>
      <c r="E6" s="17">
        <f t="shared" si="0"/>
        <v>4.5888</v>
      </c>
      <c r="F6" s="17">
        <f>(C6*2)*D6</f>
        <v>45.887999999999998</v>
      </c>
      <c r="G6" s="17">
        <f>(D6*B6*0.05)</f>
        <v>0.38240000000000007</v>
      </c>
      <c r="H6" s="17">
        <f>(B6+0.3+0.3)*(C6+0.05)*D6</f>
        <v>19.884800000000002</v>
      </c>
      <c r="I6" s="17">
        <f t="shared" si="1"/>
        <v>14.913600000000002</v>
      </c>
    </row>
    <row r="7" spans="1:9" x14ac:dyDescent="0.25">
      <c r="A7" s="15" t="s">
        <v>49</v>
      </c>
      <c r="B7" s="16">
        <v>0.2</v>
      </c>
      <c r="C7" s="16">
        <v>0.6</v>
      </c>
      <c r="D7" s="16">
        <f>9.56*4</f>
        <v>38.24</v>
      </c>
      <c r="E7" s="17">
        <f t="shared" si="0"/>
        <v>4.5888</v>
      </c>
      <c r="F7" s="17">
        <f>(C7*2)*D7</f>
        <v>45.887999999999998</v>
      </c>
      <c r="G7" s="17">
        <f>(D7*B7*0.05)</f>
        <v>0.38240000000000007</v>
      </c>
      <c r="H7" s="17">
        <f>(B7+0.3+0.3)*(C7+0.05)*D7</f>
        <v>19.884800000000002</v>
      </c>
      <c r="I7" s="17">
        <f t="shared" si="1"/>
        <v>14.913600000000002</v>
      </c>
    </row>
    <row r="8" spans="1:9" x14ac:dyDescent="0.25">
      <c r="A8" s="49" t="s">
        <v>4</v>
      </c>
      <c r="B8" s="50"/>
      <c r="C8" s="50"/>
      <c r="D8" s="51"/>
      <c r="E8" s="18">
        <f>SUM(E4:E7)</f>
        <v>23.534400000000002</v>
      </c>
      <c r="F8" s="18">
        <f>SUM(F4:F7)</f>
        <v>235.34400000000002</v>
      </c>
      <c r="G8" s="18">
        <f>SUM(G4:G7)</f>
        <v>1.9612000000000005</v>
      </c>
      <c r="H8" s="18">
        <f>SUM(H4:H7)</f>
        <v>90.31750000000001</v>
      </c>
      <c r="I8" s="18">
        <f>SUM(I4:I7)</f>
        <v>64.821900000000014</v>
      </c>
    </row>
    <row r="11" spans="1:9" x14ac:dyDescent="0.25">
      <c r="D11" s="9"/>
    </row>
  </sheetData>
  <mergeCells count="11">
    <mergeCell ref="A8:D8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4"/>
  <sheetViews>
    <sheetView workbookViewId="0">
      <selection activeCell="B13" sqref="B13"/>
    </sheetView>
  </sheetViews>
  <sheetFormatPr defaultRowHeight="15" x14ac:dyDescent="0.25"/>
  <cols>
    <col min="1" max="1" width="5.140625" bestFit="1" customWidth="1"/>
    <col min="2" max="2" width="45" bestFit="1" customWidth="1"/>
    <col min="3" max="3" width="5.5703125" bestFit="1" customWidth="1"/>
    <col min="4" max="4" width="11.42578125" bestFit="1" customWidth="1"/>
    <col min="7" max="7" width="12" bestFit="1" customWidth="1"/>
  </cols>
  <sheetData>
    <row r="1" spans="1:7" x14ac:dyDescent="0.25">
      <c r="A1" s="56" t="s">
        <v>80</v>
      </c>
      <c r="B1" s="56"/>
      <c r="C1" s="56"/>
      <c r="D1" s="56"/>
      <c r="E1" s="56"/>
      <c r="F1" s="56"/>
      <c r="G1" s="27"/>
    </row>
    <row r="2" spans="1:7" x14ac:dyDescent="0.25">
      <c r="A2" s="28"/>
      <c r="B2" s="28"/>
      <c r="C2" s="28"/>
      <c r="D2" s="28"/>
      <c r="E2" s="27"/>
      <c r="F2" s="27"/>
      <c r="G2" s="27"/>
    </row>
    <row r="3" spans="1:7" x14ac:dyDescent="0.25">
      <c r="A3" s="29" t="s">
        <v>2</v>
      </c>
      <c r="B3" s="29" t="s">
        <v>81</v>
      </c>
      <c r="C3" s="29" t="s">
        <v>82</v>
      </c>
      <c r="D3" s="29" t="s">
        <v>0</v>
      </c>
      <c r="E3" s="29" t="s">
        <v>38</v>
      </c>
      <c r="F3" s="29" t="s">
        <v>83</v>
      </c>
      <c r="G3" s="30"/>
    </row>
    <row r="4" spans="1:7" x14ac:dyDescent="0.25">
      <c r="A4" s="31">
        <v>1</v>
      </c>
      <c r="B4" s="55" t="s">
        <v>84</v>
      </c>
      <c r="C4" s="55"/>
      <c r="D4" s="55"/>
      <c r="E4" s="55"/>
      <c r="F4" s="55"/>
      <c r="G4" s="27"/>
    </row>
    <row r="5" spans="1:7" x14ac:dyDescent="0.25">
      <c r="A5" s="28">
        <v>1.1000000000000001</v>
      </c>
      <c r="B5" s="28" t="s">
        <v>105</v>
      </c>
      <c r="C5" s="32">
        <v>8</v>
      </c>
      <c r="D5" s="33">
        <v>68</v>
      </c>
      <c r="E5" s="34">
        <f>C5*D5</f>
        <v>544</v>
      </c>
      <c r="F5" s="30" t="s">
        <v>85</v>
      </c>
      <c r="G5" s="27" t="s">
        <v>86</v>
      </c>
    </row>
    <row r="6" spans="1:7" x14ac:dyDescent="0.25">
      <c r="A6" s="28">
        <v>1.2</v>
      </c>
      <c r="B6" s="28" t="s">
        <v>87</v>
      </c>
      <c r="C6" s="32">
        <v>1</v>
      </c>
      <c r="D6" s="33">
        <v>68</v>
      </c>
      <c r="E6" s="34">
        <f>C6*D6</f>
        <v>68</v>
      </c>
      <c r="F6" s="30" t="s">
        <v>88</v>
      </c>
      <c r="G6" s="35">
        <f>E13/E12</f>
        <v>80.785953177257525</v>
      </c>
    </row>
    <row r="7" spans="1:7" x14ac:dyDescent="0.25">
      <c r="A7" s="28">
        <v>1.3</v>
      </c>
      <c r="B7" s="28" t="s">
        <v>106</v>
      </c>
      <c r="C7" s="36">
        <f>(0.6*((0.15*0.15)*3.14))</f>
        <v>4.2390000000000004E-2</v>
      </c>
      <c r="D7" s="33">
        <v>68</v>
      </c>
      <c r="E7" s="34">
        <f t="shared" ref="E7" si="0">C7*D7</f>
        <v>2.8825200000000004</v>
      </c>
      <c r="F7" s="30" t="s">
        <v>89</v>
      </c>
      <c r="G7" s="27"/>
    </row>
    <row r="8" spans="1:7" x14ac:dyDescent="0.25">
      <c r="A8" s="28">
        <v>1.4</v>
      </c>
      <c r="B8" s="27" t="s">
        <v>90</v>
      </c>
      <c r="C8" s="33"/>
      <c r="D8" s="33">
        <v>166.69</v>
      </c>
      <c r="E8" s="34">
        <f t="shared" ref="E8:E13" si="1">D8</f>
        <v>166.69</v>
      </c>
      <c r="F8" s="30" t="s">
        <v>89</v>
      </c>
      <c r="G8" s="27"/>
    </row>
    <row r="9" spans="1:7" x14ac:dyDescent="0.25">
      <c r="A9" s="28">
        <v>1.5</v>
      </c>
      <c r="B9" s="27" t="s">
        <v>91</v>
      </c>
      <c r="C9" s="32"/>
      <c r="D9" s="33">
        <v>104.13</v>
      </c>
      <c r="E9" s="34">
        <f t="shared" si="1"/>
        <v>104.13</v>
      </c>
      <c r="F9" s="30" t="s">
        <v>89</v>
      </c>
      <c r="G9" s="27"/>
    </row>
    <row r="10" spans="1:7" x14ac:dyDescent="0.25">
      <c r="A10" s="28">
        <v>1.6</v>
      </c>
      <c r="B10" s="27" t="s">
        <v>92</v>
      </c>
      <c r="C10" s="37"/>
      <c r="D10" s="38">
        <v>2.76</v>
      </c>
      <c r="E10" s="34">
        <f t="shared" si="1"/>
        <v>2.76</v>
      </c>
      <c r="F10" s="30" t="s">
        <v>89</v>
      </c>
      <c r="G10" s="27"/>
    </row>
    <row r="11" spans="1:7" x14ac:dyDescent="0.25">
      <c r="A11" s="28">
        <v>1.7</v>
      </c>
      <c r="B11" s="27" t="s">
        <v>93</v>
      </c>
      <c r="C11" s="37"/>
      <c r="D11" s="38">
        <v>142.68</v>
      </c>
      <c r="E11" s="34">
        <f t="shared" si="1"/>
        <v>142.68</v>
      </c>
      <c r="F11" s="30" t="s">
        <v>89</v>
      </c>
      <c r="G11" s="27"/>
    </row>
    <row r="12" spans="1:7" x14ac:dyDescent="0.25">
      <c r="A12" s="28">
        <v>1.8</v>
      </c>
      <c r="B12" s="28" t="s">
        <v>107</v>
      </c>
      <c r="C12" s="37"/>
      <c r="D12" s="38">
        <v>59.8</v>
      </c>
      <c r="E12" s="34">
        <f t="shared" si="1"/>
        <v>59.8</v>
      </c>
      <c r="F12" s="30" t="s">
        <v>89</v>
      </c>
      <c r="G12" s="27"/>
    </row>
    <row r="13" spans="1:7" x14ac:dyDescent="0.25">
      <c r="A13" s="28">
        <v>1.9</v>
      </c>
      <c r="B13" s="27" t="s">
        <v>94</v>
      </c>
      <c r="C13" s="37"/>
      <c r="D13" s="38">
        <v>4831</v>
      </c>
      <c r="E13" s="34">
        <f t="shared" si="1"/>
        <v>4831</v>
      </c>
      <c r="F13" s="30" t="s">
        <v>95</v>
      </c>
      <c r="G13" s="27"/>
    </row>
    <row r="14" spans="1:7" x14ac:dyDescent="0.25">
      <c r="A14" s="31">
        <v>2</v>
      </c>
      <c r="B14" s="55" t="s">
        <v>97</v>
      </c>
      <c r="C14" s="55"/>
      <c r="D14" s="55"/>
      <c r="E14" s="55"/>
      <c r="F14" s="55"/>
      <c r="G14" s="27"/>
    </row>
    <row r="15" spans="1:7" x14ac:dyDescent="0.25">
      <c r="A15" s="27">
        <v>2.1</v>
      </c>
      <c r="B15" s="27" t="s">
        <v>98</v>
      </c>
      <c r="C15" s="27"/>
      <c r="D15" s="27">
        <v>90.32</v>
      </c>
      <c r="E15" s="30">
        <f>D15</f>
        <v>90.32</v>
      </c>
      <c r="F15" s="30" t="s">
        <v>89</v>
      </c>
      <c r="G15" s="27" t="s">
        <v>86</v>
      </c>
    </row>
    <row r="16" spans="1:7" x14ac:dyDescent="0.25">
      <c r="A16" s="27">
        <v>2.2000000000000002</v>
      </c>
      <c r="B16" s="27" t="s">
        <v>99</v>
      </c>
      <c r="C16" s="27"/>
      <c r="D16" s="27">
        <v>64.62</v>
      </c>
      <c r="E16" s="30">
        <f t="shared" ref="E16:E20" si="2">D16</f>
        <v>64.62</v>
      </c>
      <c r="F16" s="30" t="s">
        <v>89</v>
      </c>
      <c r="G16" s="35">
        <f>E20/E19</f>
        <v>69.604386995691343</v>
      </c>
    </row>
    <row r="17" spans="1:7" x14ac:dyDescent="0.25">
      <c r="A17" s="27">
        <v>2.2999999999999998</v>
      </c>
      <c r="B17" s="27" t="s">
        <v>100</v>
      </c>
      <c r="C17" s="27"/>
      <c r="D17" s="27">
        <v>235.34</v>
      </c>
      <c r="E17" s="30">
        <f t="shared" si="2"/>
        <v>235.34</v>
      </c>
      <c r="F17" s="30" t="s">
        <v>96</v>
      </c>
      <c r="G17" s="27"/>
    </row>
    <row r="18" spans="1:7" x14ac:dyDescent="0.25">
      <c r="A18" s="27">
        <v>2.4</v>
      </c>
      <c r="B18" s="27" t="s">
        <v>101</v>
      </c>
      <c r="C18" s="27"/>
      <c r="D18" s="27">
        <v>1.96</v>
      </c>
      <c r="E18" s="30">
        <f t="shared" si="2"/>
        <v>1.96</v>
      </c>
      <c r="F18" s="30" t="s">
        <v>89</v>
      </c>
      <c r="G18" s="27"/>
    </row>
    <row r="19" spans="1:7" x14ac:dyDescent="0.25">
      <c r="A19" s="27">
        <v>2.5</v>
      </c>
      <c r="B19" s="27" t="s">
        <v>102</v>
      </c>
      <c r="C19" s="27"/>
      <c r="D19" s="27">
        <v>25.53</v>
      </c>
      <c r="E19" s="30">
        <f t="shared" si="2"/>
        <v>25.53</v>
      </c>
      <c r="F19" s="30" t="s">
        <v>89</v>
      </c>
      <c r="G19" s="27"/>
    </row>
    <row r="20" spans="1:7" x14ac:dyDescent="0.25">
      <c r="A20" s="27">
        <v>2.6</v>
      </c>
      <c r="B20" s="27" t="s">
        <v>103</v>
      </c>
      <c r="C20" s="27"/>
      <c r="D20" s="27">
        <v>1777</v>
      </c>
      <c r="E20" s="30">
        <f t="shared" si="2"/>
        <v>1777</v>
      </c>
      <c r="F20" s="30" t="s">
        <v>95</v>
      </c>
      <c r="G20" s="27"/>
    </row>
    <row r="21" spans="1:7" x14ac:dyDescent="0.25">
      <c r="A21" s="31">
        <v>3</v>
      </c>
      <c r="B21" s="55" t="s">
        <v>104</v>
      </c>
      <c r="C21" s="55"/>
      <c r="D21" s="55"/>
      <c r="E21" s="55"/>
      <c r="F21" s="55"/>
      <c r="G21" s="27"/>
    </row>
    <row r="22" spans="1:7" x14ac:dyDescent="0.25">
      <c r="A22" s="27">
        <v>3.1</v>
      </c>
      <c r="B22" s="27" t="s">
        <v>100</v>
      </c>
      <c r="C22" s="27"/>
      <c r="D22" s="27">
        <v>96</v>
      </c>
      <c r="E22" s="30">
        <f>D22</f>
        <v>96</v>
      </c>
      <c r="F22" s="30" t="s">
        <v>96</v>
      </c>
      <c r="G22" s="27" t="s">
        <v>86</v>
      </c>
    </row>
    <row r="23" spans="1:7" x14ac:dyDescent="0.25">
      <c r="A23" s="27">
        <v>3.2</v>
      </c>
      <c r="B23" s="27" t="s">
        <v>108</v>
      </c>
      <c r="C23" s="27"/>
      <c r="D23" s="27">
        <v>18</v>
      </c>
      <c r="E23" s="30">
        <f t="shared" ref="E23:E24" si="3">D23</f>
        <v>18</v>
      </c>
      <c r="F23" s="30" t="s">
        <v>89</v>
      </c>
      <c r="G23" s="35">
        <f>E24/E23</f>
        <v>67.277777777777771</v>
      </c>
    </row>
    <row r="24" spans="1:7" x14ac:dyDescent="0.25">
      <c r="A24" s="27">
        <v>3.3</v>
      </c>
      <c r="B24" s="27" t="s">
        <v>103</v>
      </c>
      <c r="C24" s="27"/>
      <c r="D24" s="27">
        <v>1211</v>
      </c>
      <c r="E24" s="30">
        <f t="shared" si="3"/>
        <v>1211</v>
      </c>
      <c r="F24" s="30" t="s">
        <v>95</v>
      </c>
      <c r="G24" s="27"/>
    </row>
  </sheetData>
  <mergeCells count="4">
    <mergeCell ref="B21:F21"/>
    <mergeCell ref="A1:F1"/>
    <mergeCell ref="B4:F4"/>
    <mergeCell ref="B14:F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Concreto Pilarete</vt:lpstr>
      <vt:lpstr>Concreto Bloco</vt:lpstr>
      <vt:lpstr>Estaca</vt:lpstr>
      <vt:lpstr>Cintamento</vt:lpstr>
      <vt:lpstr>Resumo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Catiele Silvério da Silva</dc:creator>
  <cp:lastModifiedBy>User</cp:lastModifiedBy>
  <cp:lastPrinted>2017-08-25T18:56:04Z</cp:lastPrinted>
  <dcterms:created xsi:type="dcterms:W3CDTF">2017-07-20T13:37:37Z</dcterms:created>
  <dcterms:modified xsi:type="dcterms:W3CDTF">2019-08-20T15:22:45Z</dcterms:modified>
</cp:coreProperties>
</file>