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Fundação Hall\"/>
    </mc:Choice>
  </mc:AlternateContent>
  <bookViews>
    <workbookView xWindow="0" yWindow="0" windowWidth="13650" windowHeight="8475" tabRatio="906"/>
  </bookViews>
  <sheets>
    <sheet name="Concreto Bloco" sheetId="22" r:id="rId1"/>
    <sheet name="Armação estaca" sheetId="25" r:id="rId2"/>
    <sheet name="Engaste" sheetId="27" r:id="rId3"/>
    <sheet name="Cintamento" sheetId="28" r:id="rId4"/>
    <sheet name="Pilarete" sheetId="29" r:id="rId5"/>
  </sheets>
  <calcPr calcId="152511"/>
</workbook>
</file>

<file path=xl/calcChain.xml><?xml version="1.0" encoding="utf-8"?>
<calcChain xmlns="http://schemas.openxmlformats.org/spreadsheetml/2006/main">
  <c r="G7" i="28" l="1"/>
  <c r="H7" i="28"/>
  <c r="I7" i="28"/>
  <c r="J7" i="28"/>
  <c r="K7" i="28"/>
  <c r="L7" i="28"/>
  <c r="M7" i="28"/>
  <c r="F7" i="28"/>
  <c r="E4" i="27" l="1"/>
  <c r="E3" i="27"/>
  <c r="D5" i="29"/>
  <c r="F5" i="29" s="1"/>
  <c r="G5" i="29"/>
  <c r="D6" i="29"/>
  <c r="F6" i="29"/>
  <c r="G6" i="29"/>
  <c r="D7" i="29"/>
  <c r="F7" i="29"/>
  <c r="G7" i="29"/>
  <c r="D8" i="29"/>
  <c r="F8" i="29" s="1"/>
  <c r="G8" i="29"/>
  <c r="G4" i="29"/>
  <c r="J5" i="28"/>
  <c r="I4" i="28"/>
  <c r="J4" i="28" s="1"/>
  <c r="D4" i="29"/>
  <c r="F4" i="29" s="1"/>
  <c r="I4" i="22"/>
  <c r="I5" i="22"/>
  <c r="I6" i="22"/>
  <c r="I7" i="22"/>
  <c r="I3" i="22"/>
  <c r="F9" i="29" l="1"/>
  <c r="F10" i="29" s="1"/>
  <c r="G9" i="29"/>
  <c r="G10" i="29" s="1"/>
  <c r="K5" i="28"/>
  <c r="K4" i="28"/>
  <c r="M5" i="28"/>
  <c r="M4" i="28"/>
  <c r="L5" i="28"/>
  <c r="H4" i="22"/>
  <c r="H5" i="22"/>
  <c r="H6" i="22"/>
  <c r="H7" i="22"/>
  <c r="H3" i="22"/>
  <c r="K5" i="25"/>
  <c r="J5" i="25"/>
  <c r="H8" i="22" l="1"/>
  <c r="H9" i="22" s="1"/>
  <c r="L4" i="28"/>
  <c r="E9" i="28"/>
  <c r="E10" i="28" s="1"/>
  <c r="I5" i="28"/>
  <c r="H5" i="28"/>
  <c r="G5" i="28"/>
  <c r="D5" i="28"/>
  <c r="F5" i="28" s="1"/>
  <c r="H4" i="28"/>
  <c r="G4" i="28"/>
  <c r="D4" i="28"/>
  <c r="F4" i="28" s="1"/>
  <c r="F6" i="28" l="1"/>
  <c r="H6" i="28"/>
  <c r="K6" i="28"/>
  <c r="I6" i="28"/>
  <c r="G6" i="28"/>
  <c r="L6" i="28"/>
  <c r="M6" i="28" l="1"/>
  <c r="L9" i="28" s="1"/>
  <c r="L10" i="28" s="1"/>
  <c r="J6" i="28"/>
  <c r="F3" i="27"/>
  <c r="D13" i="27"/>
  <c r="D14" i="27" s="1"/>
  <c r="D12" i="27"/>
  <c r="D11" i="27"/>
  <c r="D10" i="27"/>
  <c r="F4" i="27"/>
  <c r="F5" i="27" l="1"/>
  <c r="G4" i="22" l="1"/>
  <c r="G5" i="22"/>
  <c r="G6" i="22"/>
  <c r="G7" i="22"/>
  <c r="D4" i="22"/>
  <c r="F4" i="22" s="1"/>
  <c r="J4" i="22" s="1"/>
  <c r="D5" i="22"/>
  <c r="F5" i="22" s="1"/>
  <c r="J5" i="22" s="1"/>
  <c r="D6" i="22"/>
  <c r="F6" i="22" s="1"/>
  <c r="J6" i="22" s="1"/>
  <c r="D7" i="22"/>
  <c r="F7" i="22" s="1"/>
  <c r="J7" i="22" s="1"/>
  <c r="G3" i="22"/>
  <c r="D3" i="22"/>
  <c r="F3" i="22" s="1"/>
  <c r="J3" i="22" s="1"/>
  <c r="J8" i="22" s="1"/>
  <c r="J9" i="22" s="1"/>
  <c r="G8" i="22" l="1"/>
  <c r="G9" i="22" s="1"/>
  <c r="F8" i="22"/>
  <c r="F9" i="22" s="1"/>
  <c r="I8" i="22"/>
  <c r="I9" i="22" s="1"/>
</calcChain>
</file>

<file path=xl/sharedStrings.xml><?xml version="1.0" encoding="utf-8"?>
<sst xmlns="http://schemas.openxmlformats.org/spreadsheetml/2006/main" count="79" uniqueCount="64">
  <si>
    <t>Quantidade</t>
  </si>
  <si>
    <t>Ø (mm)</t>
  </si>
  <si>
    <t>Item</t>
  </si>
  <si>
    <t>Área da seção (m²)</t>
  </si>
  <si>
    <t>Total=</t>
  </si>
  <si>
    <t>Forma (m²)</t>
  </si>
  <si>
    <t>Concreto (m³)</t>
  </si>
  <si>
    <t>Lastro de Concreto  fck 15MPa h=0,05m</t>
  </si>
  <si>
    <t>Bloco de Fundação fck = 30MPa</t>
  </si>
  <si>
    <t>B1</t>
  </si>
  <si>
    <t>B2</t>
  </si>
  <si>
    <t>B3</t>
  </si>
  <si>
    <t>B4</t>
  </si>
  <si>
    <t>B5</t>
  </si>
  <si>
    <t>Total (kg)</t>
  </si>
  <si>
    <t>A (m)</t>
  </si>
  <si>
    <t>B (m)</t>
  </si>
  <si>
    <t>Escavação (m³)</t>
  </si>
  <si>
    <t>Lista de Material para Engaste da Estrutura no Bloco</t>
  </si>
  <si>
    <t>Descrição</t>
  </si>
  <si>
    <t>Chumbador - barra diâmetro 7/8"</t>
  </si>
  <si>
    <t>kg/m</t>
  </si>
  <si>
    <t>Chapa 22.4x360</t>
  </si>
  <si>
    <t>Total (kg):</t>
  </si>
  <si>
    <t>Comprimento  (m)</t>
  </si>
  <si>
    <t>Cintamento fck = 30MPa</t>
  </si>
  <si>
    <t>Itens</t>
  </si>
  <si>
    <t>bw(m)</t>
  </si>
  <si>
    <t>h(m)</t>
  </si>
  <si>
    <t xml:space="preserve">Lastro de Concreto  fck 15MPa </t>
  </si>
  <si>
    <t>Reaterro  (m³)</t>
  </si>
  <si>
    <t>Armação (Kg)</t>
  </si>
  <si>
    <t>Ø5</t>
  </si>
  <si>
    <t>Ø12.5</t>
  </si>
  <si>
    <r>
      <t xml:space="preserve">V1 </t>
    </r>
    <r>
      <rPr>
        <sz val="8"/>
        <color theme="1"/>
        <rFont val="Arial"/>
        <family val="2"/>
      </rPr>
      <t>hall</t>
    </r>
  </si>
  <si>
    <r>
      <t xml:space="preserve">V2 </t>
    </r>
    <r>
      <rPr>
        <sz val="8"/>
        <color theme="1"/>
        <rFont val="Arial"/>
        <family val="2"/>
      </rPr>
      <t>hall</t>
    </r>
  </si>
  <si>
    <t>TABELA DE ESTACAS</t>
  </si>
  <si>
    <t>Estacas</t>
  </si>
  <si>
    <t>Tipo</t>
  </si>
  <si>
    <t>Cargas Atuantes</t>
  </si>
  <si>
    <t>Cota de Arrasamento + (m)</t>
  </si>
  <si>
    <t>Comprimento médio por estaca  (m)</t>
  </si>
  <si>
    <t>Comprimento total (m)</t>
  </si>
  <si>
    <t>Emendas metálicas (unidade)</t>
  </si>
  <si>
    <t>Compressão Máxima (kN)</t>
  </si>
  <si>
    <t xml:space="preserve">Serviço </t>
  </si>
  <si>
    <t xml:space="preserve">Atrito Negativo </t>
  </si>
  <si>
    <t>Total</t>
  </si>
  <si>
    <t>Estaca Pré-Moldada em Concreto Armado</t>
  </si>
  <si>
    <t>(+1.15)</t>
  </si>
  <si>
    <t>Comprimento para concreto (m)</t>
  </si>
  <si>
    <t>Comprimento Total Armação (m)</t>
  </si>
  <si>
    <t>3x Total=</t>
  </si>
  <si>
    <t>P1</t>
  </si>
  <si>
    <t>P2</t>
  </si>
  <si>
    <t>P3</t>
  </si>
  <si>
    <t>P4</t>
  </si>
  <si>
    <t>P5</t>
  </si>
  <si>
    <t>Pilarete fck = 30MPa</t>
  </si>
  <si>
    <t>3 x Total=</t>
  </si>
  <si>
    <t>E1 a E15</t>
  </si>
  <si>
    <t>Escavação Bloco + Pilarete (m³)</t>
  </si>
  <si>
    <t>Reaterro -Concreto bloco e Pilarete(m³)</t>
  </si>
  <si>
    <t>Altura do Bloco de Concreto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</si>
</sst>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4"/>
  <sheetViews>
    <sheetView tabSelected="1" zoomScaleNormal="100" workbookViewId="0">
      <selection activeCell="K8" sqref="K8"/>
    </sheetView>
  </sheetViews>
  <sheetFormatPr defaultColWidth="9.140625" defaultRowHeight="12.75" x14ac:dyDescent="0.25"/>
  <cols>
    <col min="1" max="1" width="9.28515625" style="13" customWidth="1"/>
    <col min="2" max="2" width="10" style="13" customWidth="1"/>
    <col min="3" max="3" width="11.5703125" style="13" customWidth="1"/>
    <col min="4" max="4" width="18.140625" style="13" customWidth="1"/>
    <col min="5" max="5" width="16.5703125" style="13" customWidth="1"/>
    <col min="6" max="6" width="13.7109375" style="13" customWidth="1"/>
    <col min="7" max="7" width="14.28515625" style="13" customWidth="1"/>
    <col min="8" max="8" width="15.140625" style="13" customWidth="1"/>
    <col min="9" max="9" width="13.5703125" style="13" customWidth="1"/>
    <col min="10" max="10" width="12.5703125" style="13" customWidth="1"/>
    <col min="11" max="11" width="31.7109375" style="13" customWidth="1"/>
    <col min="12" max="16384" width="9.140625" style="13"/>
  </cols>
  <sheetData>
    <row r="1" spans="1:11" ht="20.25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ht="51" x14ac:dyDescent="0.25">
      <c r="A2" s="23" t="s">
        <v>2</v>
      </c>
      <c r="B2" s="23" t="s">
        <v>15</v>
      </c>
      <c r="C2" s="23" t="s">
        <v>16</v>
      </c>
      <c r="D2" s="23" t="s">
        <v>3</v>
      </c>
      <c r="E2" s="23" t="s">
        <v>63</v>
      </c>
      <c r="F2" s="23" t="s">
        <v>6</v>
      </c>
      <c r="G2" s="23" t="s">
        <v>5</v>
      </c>
      <c r="H2" s="23" t="s">
        <v>7</v>
      </c>
      <c r="I2" s="22" t="s">
        <v>61</v>
      </c>
      <c r="J2" s="22" t="s">
        <v>62</v>
      </c>
    </row>
    <row r="3" spans="1:11" x14ac:dyDescent="0.25">
      <c r="A3" s="6" t="s">
        <v>9</v>
      </c>
      <c r="B3" s="10">
        <v>0.8</v>
      </c>
      <c r="C3" s="10">
        <v>0.8</v>
      </c>
      <c r="D3" s="8">
        <f>B3*C3</f>
        <v>0.64000000000000012</v>
      </c>
      <c r="E3" s="7">
        <v>0.8</v>
      </c>
      <c r="F3" s="15">
        <f>(E3*D3)</f>
        <v>0.51200000000000012</v>
      </c>
      <c r="G3" s="15">
        <f>((B3+C3)*2)*E3</f>
        <v>2.5600000000000005</v>
      </c>
      <c r="H3" s="15">
        <f>((B3)*(C3))*0.05</f>
        <v>3.2000000000000008E-2</v>
      </c>
      <c r="I3" s="14">
        <f>(C3+1)*(B3+1)*(1.95+0.1)</f>
        <v>6.6419999999999995</v>
      </c>
      <c r="J3" s="15">
        <f>I3-H3-F3-Pilarete!F4</f>
        <v>5.8819999999999988</v>
      </c>
    </row>
    <row r="4" spans="1:11" x14ac:dyDescent="0.25">
      <c r="A4" s="6" t="s">
        <v>10</v>
      </c>
      <c r="B4" s="10">
        <v>0.8</v>
      </c>
      <c r="C4" s="10">
        <v>0.8</v>
      </c>
      <c r="D4" s="8">
        <f t="shared" ref="D4:D7" si="0">B4*C4</f>
        <v>0.64000000000000012</v>
      </c>
      <c r="E4" s="7">
        <v>0.8</v>
      </c>
      <c r="F4" s="15">
        <f>(E4*D4)</f>
        <v>0.51200000000000012</v>
      </c>
      <c r="G4" s="15">
        <f>((B4+C4)*2)*E4</f>
        <v>2.5600000000000005</v>
      </c>
      <c r="H4" s="15">
        <f>((B4)*(C4))*0.05</f>
        <v>3.2000000000000008E-2</v>
      </c>
      <c r="I4" s="14">
        <f>(C4+1)*(B4+1)*(1.95+0.1)</f>
        <v>6.6419999999999995</v>
      </c>
      <c r="J4" s="15">
        <f>I4-H4-F4-Pilarete!F5</f>
        <v>5.8819999999999988</v>
      </c>
    </row>
    <row r="5" spans="1:11" x14ac:dyDescent="0.25">
      <c r="A5" s="6" t="s">
        <v>11</v>
      </c>
      <c r="B5" s="10">
        <v>0.8</v>
      </c>
      <c r="C5" s="10">
        <v>0.8</v>
      </c>
      <c r="D5" s="8">
        <f t="shared" si="0"/>
        <v>0.64000000000000012</v>
      </c>
      <c r="E5" s="7">
        <v>0.8</v>
      </c>
      <c r="F5" s="15">
        <f>(E5*D5)</f>
        <v>0.51200000000000012</v>
      </c>
      <c r="G5" s="15">
        <f>((B5+C5)*2)*E5</f>
        <v>2.5600000000000005</v>
      </c>
      <c r="H5" s="15">
        <f>((B5)*(C5))*0.05</f>
        <v>3.2000000000000008E-2</v>
      </c>
      <c r="I5" s="14">
        <f>(C5+1)*(B5+1)*(1.95+0.1)</f>
        <v>6.6419999999999995</v>
      </c>
      <c r="J5" s="15">
        <f>I5-H5-F5-Pilarete!F6</f>
        <v>5.8819999999999988</v>
      </c>
    </row>
    <row r="6" spans="1:11" x14ac:dyDescent="0.25">
      <c r="A6" s="6" t="s">
        <v>12</v>
      </c>
      <c r="B6" s="10">
        <v>0.8</v>
      </c>
      <c r="C6" s="10">
        <v>0.8</v>
      </c>
      <c r="D6" s="8">
        <f t="shared" si="0"/>
        <v>0.64000000000000012</v>
      </c>
      <c r="E6" s="7">
        <v>0.8</v>
      </c>
      <c r="F6" s="15">
        <f>(E6*D6)</f>
        <v>0.51200000000000012</v>
      </c>
      <c r="G6" s="15">
        <f>((B6+C6)*2)*E6</f>
        <v>2.5600000000000005</v>
      </c>
      <c r="H6" s="15">
        <f>((B6)*(C6))*0.05</f>
        <v>3.2000000000000008E-2</v>
      </c>
      <c r="I6" s="14">
        <f>(C6+1)*(B6+1)*(1.95+0.1)</f>
        <v>6.6419999999999995</v>
      </c>
      <c r="J6" s="15">
        <f>I6-H6-F6-Pilarete!F7</f>
        <v>5.8819999999999988</v>
      </c>
    </row>
    <row r="7" spans="1:11" x14ac:dyDescent="0.25">
      <c r="A7" s="6" t="s">
        <v>13</v>
      </c>
      <c r="B7" s="10">
        <v>0.8</v>
      </c>
      <c r="C7" s="10">
        <v>0.8</v>
      </c>
      <c r="D7" s="8">
        <f t="shared" si="0"/>
        <v>0.64000000000000012</v>
      </c>
      <c r="E7" s="7">
        <v>0.8</v>
      </c>
      <c r="F7" s="15">
        <f>(E7*D7)</f>
        <v>0.51200000000000012</v>
      </c>
      <c r="G7" s="15">
        <f>((B7+C7)*2)*E7</f>
        <v>2.5600000000000005</v>
      </c>
      <c r="H7" s="15">
        <f>((B7)*(C7))*0.05</f>
        <v>3.2000000000000008E-2</v>
      </c>
      <c r="I7" s="14">
        <f>(C7+1)*(B7+1)*(1.95+0.1)</f>
        <v>6.6419999999999995</v>
      </c>
      <c r="J7" s="15">
        <f>I7-H7-F7-Pilarete!F8</f>
        <v>5.8819999999999988</v>
      </c>
      <c r="K7" s="5"/>
    </row>
    <row r="8" spans="1:11" ht="15" customHeight="1" x14ac:dyDescent="0.25">
      <c r="A8" s="38" t="s">
        <v>4</v>
      </c>
      <c r="B8" s="39"/>
      <c r="C8" s="39"/>
      <c r="D8" s="39"/>
      <c r="E8" s="39"/>
      <c r="F8" s="4">
        <f>SUM(F3:F7)</f>
        <v>2.5600000000000005</v>
      </c>
      <c r="G8" s="4">
        <f>SUM(G3:G7)</f>
        <v>12.800000000000002</v>
      </c>
      <c r="H8" s="4">
        <f>SUM(H3:H7)</f>
        <v>0.16000000000000003</v>
      </c>
      <c r="I8" s="11">
        <f>SUM(I3:I7)</f>
        <v>33.209999999999994</v>
      </c>
      <c r="J8" s="4">
        <f>SUM(J3:J7)</f>
        <v>29.409999999999993</v>
      </c>
      <c r="K8" s="12"/>
    </row>
    <row r="9" spans="1:11" ht="15" customHeight="1" x14ac:dyDescent="0.25">
      <c r="A9" s="38" t="s">
        <v>52</v>
      </c>
      <c r="B9" s="39"/>
      <c r="C9" s="39"/>
      <c r="D9" s="39"/>
      <c r="E9" s="39"/>
      <c r="F9" s="4">
        <f>F8*3</f>
        <v>7.6800000000000015</v>
      </c>
      <c r="G9" s="4">
        <f t="shared" ref="G9:I9" si="1">G8*3</f>
        <v>38.400000000000006</v>
      </c>
      <c r="H9" s="4">
        <f t="shared" si="1"/>
        <v>0.48000000000000009</v>
      </c>
      <c r="I9" s="4">
        <f t="shared" si="1"/>
        <v>99.629999999999981</v>
      </c>
      <c r="J9" s="4">
        <f>J8*3</f>
        <v>88.229999999999976</v>
      </c>
    </row>
    <row r="12" spans="1:11" x14ac:dyDescent="0.25">
      <c r="F12" s="5"/>
    </row>
    <row r="13" spans="1:11" x14ac:dyDescent="0.25">
      <c r="F13" s="5"/>
    </row>
    <row r="49" spans="3:3" x14ac:dyDescent="0.25">
      <c r="C49" s="5"/>
    </row>
    <row r="54" spans="3:3" x14ac:dyDescent="0.25">
      <c r="C54" s="5"/>
    </row>
  </sheetData>
  <mergeCells count="3">
    <mergeCell ref="A1:J1"/>
    <mergeCell ref="A8:E8"/>
    <mergeCell ref="A9:E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workbookViewId="0">
      <selection sqref="A1:K5"/>
    </sheetView>
  </sheetViews>
  <sheetFormatPr defaultRowHeight="15" x14ac:dyDescent="0.25"/>
  <cols>
    <col min="1" max="1" width="11" customWidth="1"/>
    <col min="2" max="2" width="14.85546875" customWidth="1"/>
    <col min="3" max="3" width="13.85546875" customWidth="1"/>
    <col min="4" max="4" width="13" customWidth="1"/>
    <col min="5" max="5" width="12.42578125" customWidth="1"/>
    <col min="8" max="10" width="13.5703125" customWidth="1"/>
    <col min="11" max="11" width="11" customWidth="1"/>
  </cols>
  <sheetData>
    <row r="1" spans="1:11" ht="14.45" x14ac:dyDescent="0.3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0" t="s">
        <v>37</v>
      </c>
      <c r="B2" s="30" t="s">
        <v>38</v>
      </c>
      <c r="C2" s="30" t="s">
        <v>1</v>
      </c>
      <c r="D2" s="30" t="s">
        <v>0</v>
      </c>
      <c r="E2" s="27" t="s">
        <v>39</v>
      </c>
      <c r="F2" s="28"/>
      <c r="G2" s="29"/>
      <c r="H2" s="30" t="s">
        <v>40</v>
      </c>
      <c r="I2" s="30" t="s">
        <v>41</v>
      </c>
      <c r="J2" s="30" t="s">
        <v>42</v>
      </c>
      <c r="K2" s="30" t="s">
        <v>43</v>
      </c>
    </row>
    <row r="3" spans="1:11" x14ac:dyDescent="0.25">
      <c r="A3" s="30"/>
      <c r="B3" s="30"/>
      <c r="C3" s="30"/>
      <c r="D3" s="30"/>
      <c r="E3" s="27" t="s">
        <v>44</v>
      </c>
      <c r="F3" s="28"/>
      <c r="G3" s="29"/>
      <c r="H3" s="30"/>
      <c r="I3" s="30"/>
      <c r="J3" s="30"/>
      <c r="K3" s="30"/>
    </row>
    <row r="4" spans="1:11" ht="25.5" x14ac:dyDescent="0.25">
      <c r="A4" s="30"/>
      <c r="B4" s="30"/>
      <c r="C4" s="30"/>
      <c r="D4" s="30"/>
      <c r="E4" s="23" t="s">
        <v>45</v>
      </c>
      <c r="F4" s="23" t="s">
        <v>46</v>
      </c>
      <c r="G4" s="23" t="s">
        <v>47</v>
      </c>
      <c r="H4" s="30"/>
      <c r="I4" s="30"/>
      <c r="J4" s="30"/>
      <c r="K4" s="30"/>
    </row>
    <row r="5" spans="1:11" ht="51" x14ac:dyDescent="0.25">
      <c r="A5" s="24" t="s">
        <v>60</v>
      </c>
      <c r="B5" s="24" t="s">
        <v>48</v>
      </c>
      <c r="C5" s="1">
        <v>30</v>
      </c>
      <c r="D5" s="1">
        <v>15</v>
      </c>
      <c r="E5" s="1">
        <v>600</v>
      </c>
      <c r="F5" s="1"/>
      <c r="G5" s="1"/>
      <c r="H5" s="2" t="s">
        <v>49</v>
      </c>
      <c r="I5" s="2">
        <v>8</v>
      </c>
      <c r="J5" s="2">
        <f>D5*I5</f>
        <v>120</v>
      </c>
      <c r="K5" s="3">
        <f>D5</f>
        <v>15</v>
      </c>
    </row>
  </sheetData>
  <mergeCells count="11">
    <mergeCell ref="K2:K4"/>
    <mergeCell ref="E3:G3"/>
    <mergeCell ref="A1:K1"/>
    <mergeCell ref="A2:A4"/>
    <mergeCell ref="B2:B4"/>
    <mergeCell ref="C2:C4"/>
    <mergeCell ref="D2:D4"/>
    <mergeCell ref="E2:G2"/>
    <mergeCell ref="H2:H4"/>
    <mergeCell ref="I2:I4"/>
    <mergeCell ref="J2:J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workbookViewId="0">
      <selection activeCell="D12" sqref="D12"/>
    </sheetView>
  </sheetViews>
  <sheetFormatPr defaultRowHeight="15" x14ac:dyDescent="0.25"/>
  <cols>
    <col min="1" max="1" width="5.42578125" customWidth="1"/>
    <col min="2" max="2" width="34.140625" customWidth="1"/>
    <col min="3" max="4" width="14.85546875" customWidth="1"/>
    <col min="5" max="5" width="13.28515625" customWidth="1"/>
    <col min="6" max="6" width="15.28515625" customWidth="1"/>
  </cols>
  <sheetData>
    <row r="1" spans="1:6" ht="14.45" x14ac:dyDescent="0.3">
      <c r="A1" s="30" t="s">
        <v>18</v>
      </c>
      <c r="B1" s="30"/>
      <c r="C1" s="30"/>
      <c r="D1" s="30"/>
      <c r="E1" s="30"/>
      <c r="F1" s="30"/>
    </row>
    <row r="2" spans="1:6" ht="25.5" x14ac:dyDescent="0.25">
      <c r="A2" s="11" t="s">
        <v>2</v>
      </c>
      <c r="B2" s="11" t="s">
        <v>19</v>
      </c>
      <c r="C2" s="23" t="s">
        <v>24</v>
      </c>
      <c r="D2" s="23" t="s">
        <v>21</v>
      </c>
      <c r="E2" s="11" t="s">
        <v>0</v>
      </c>
      <c r="F2" s="11" t="s">
        <v>14</v>
      </c>
    </row>
    <row r="3" spans="1:6" ht="14.45" x14ac:dyDescent="0.3">
      <c r="A3" s="6">
        <v>1</v>
      </c>
      <c r="B3" s="10" t="s">
        <v>22</v>
      </c>
      <c r="C3" s="16">
        <v>420</v>
      </c>
      <c r="D3" s="7">
        <v>63.3</v>
      </c>
      <c r="E3" s="15">
        <f>5*3</f>
        <v>15</v>
      </c>
      <c r="F3" s="15">
        <f>C3*D3*E3/1000</f>
        <v>398.79</v>
      </c>
    </row>
    <row r="4" spans="1:6" x14ac:dyDescent="0.25">
      <c r="A4" s="6">
        <v>2</v>
      </c>
      <c r="B4" s="10" t="s">
        <v>20</v>
      </c>
      <c r="C4" s="16">
        <v>1000</v>
      </c>
      <c r="D4" s="7">
        <v>3.04</v>
      </c>
      <c r="E4" s="15">
        <f>E3*4</f>
        <v>60</v>
      </c>
      <c r="F4" s="15">
        <f>(E4*C4*D4)/1000</f>
        <v>182.4</v>
      </c>
    </row>
    <row r="5" spans="1:6" ht="14.45" x14ac:dyDescent="0.3">
      <c r="A5" s="6">
        <v>3</v>
      </c>
      <c r="B5" s="10"/>
      <c r="C5" s="8"/>
      <c r="D5" s="7"/>
      <c r="E5" s="15" t="s">
        <v>23</v>
      </c>
      <c r="F5" s="15">
        <f>SUM(F3:F4)</f>
        <v>581.19000000000005</v>
      </c>
    </row>
    <row r="10" spans="1:6" ht="14.45" x14ac:dyDescent="0.3">
      <c r="D10">
        <f>0.36*0.42</f>
        <v>0.1512</v>
      </c>
    </row>
    <row r="11" spans="1:6" ht="14.45" x14ac:dyDescent="0.3">
      <c r="D11">
        <f>8</f>
        <v>8</v>
      </c>
    </row>
    <row r="12" spans="1:6" ht="14.45" x14ac:dyDescent="0.3">
      <c r="D12">
        <f>175.84</f>
        <v>175.84</v>
      </c>
    </row>
    <row r="13" spans="1:6" ht="14.45" x14ac:dyDescent="0.3">
      <c r="D13">
        <f>D12*D10</f>
        <v>26.587008000000001</v>
      </c>
    </row>
    <row r="14" spans="1:6" ht="14.45" x14ac:dyDescent="0.3">
      <c r="D14">
        <f>D13/0.42</f>
        <v>63.302400000000006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workbookViewId="0">
      <selection activeCell="F17" sqref="F17"/>
    </sheetView>
  </sheetViews>
  <sheetFormatPr defaultRowHeight="15" x14ac:dyDescent="0.25"/>
  <cols>
    <col min="1" max="1" width="9.5703125" customWidth="1"/>
    <col min="2" max="3" width="8.85546875" customWidth="1"/>
    <col min="4" max="4" width="10.7109375" customWidth="1"/>
    <col min="5" max="5" width="13.140625" customWidth="1"/>
    <col min="6" max="6" width="10.5703125" customWidth="1"/>
    <col min="8" max="8" width="11.5703125" customWidth="1"/>
    <col min="9" max="9" width="10.28515625" customWidth="1"/>
    <col min="10" max="10" width="9.7109375" customWidth="1"/>
    <col min="11" max="11" width="13.85546875" hidden="1" customWidth="1"/>
    <col min="12" max="13" width="0" hidden="1" customWidth="1"/>
  </cols>
  <sheetData>
    <row r="1" spans="1:13" ht="14.45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5" t="s">
        <v>26</v>
      </c>
      <c r="B2" s="35" t="s">
        <v>27</v>
      </c>
      <c r="C2" s="35" t="s">
        <v>28</v>
      </c>
      <c r="D2" s="35" t="s">
        <v>3</v>
      </c>
      <c r="E2" s="35" t="s">
        <v>50</v>
      </c>
      <c r="F2" s="35" t="s">
        <v>6</v>
      </c>
      <c r="G2" s="35" t="s">
        <v>5</v>
      </c>
      <c r="H2" s="35" t="s">
        <v>29</v>
      </c>
      <c r="I2" s="35" t="s">
        <v>17</v>
      </c>
      <c r="J2" s="35" t="s">
        <v>30</v>
      </c>
      <c r="K2" s="35" t="s">
        <v>51</v>
      </c>
      <c r="L2" s="27" t="s">
        <v>31</v>
      </c>
      <c r="M2" s="29"/>
    </row>
    <row r="3" spans="1:13" ht="31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25" t="s">
        <v>32</v>
      </c>
      <c r="M3" s="25" t="s">
        <v>33</v>
      </c>
    </row>
    <row r="4" spans="1:13" ht="14.25" customHeight="1" x14ac:dyDescent="0.3">
      <c r="A4" s="17" t="s">
        <v>34</v>
      </c>
      <c r="B4" s="18">
        <v>0.15</v>
      </c>
      <c r="C4" s="18">
        <v>0.45</v>
      </c>
      <c r="D4" s="19">
        <f>B4*C4</f>
        <v>6.7500000000000004E-2</v>
      </c>
      <c r="E4" s="18">
        <v>6.3</v>
      </c>
      <c r="F4" s="20">
        <f>E4*D4</f>
        <v>0.42525000000000002</v>
      </c>
      <c r="G4" s="20">
        <f>(C4*2)*E4</f>
        <v>5.67</v>
      </c>
      <c r="H4" s="20">
        <f>(E4*B4*0.05)</f>
        <v>4.725E-2</v>
      </c>
      <c r="I4" s="20">
        <f>(B4+0.3+0.3)*(C4+0.05)*E4</f>
        <v>2.3624999999999998</v>
      </c>
      <c r="J4" s="20">
        <f>I4-F4-H4</f>
        <v>1.8899999999999997</v>
      </c>
      <c r="K4" s="20">
        <f>6.15</f>
        <v>6.15</v>
      </c>
      <c r="L4" s="15">
        <f>0.8*K4</f>
        <v>4.9200000000000008</v>
      </c>
      <c r="M4" s="15">
        <f>5.8*K4</f>
        <v>35.67</v>
      </c>
    </row>
    <row r="5" spans="1:13" ht="14.45" x14ac:dyDescent="0.3">
      <c r="A5" s="17" t="s">
        <v>35</v>
      </c>
      <c r="B5" s="18">
        <v>0.15</v>
      </c>
      <c r="C5" s="18">
        <v>0.45</v>
      </c>
      <c r="D5" s="19">
        <f>B5*C5</f>
        <v>6.7500000000000004E-2</v>
      </c>
      <c r="E5" s="18">
        <v>4.7</v>
      </c>
      <c r="F5" s="20">
        <f>E5*D5</f>
        <v>0.31725000000000003</v>
      </c>
      <c r="G5" s="20">
        <f>(C5*2)*E5</f>
        <v>4.2300000000000004</v>
      </c>
      <c r="H5" s="20">
        <f>(E5*B5*0.05)</f>
        <v>3.5249999999999997E-2</v>
      </c>
      <c r="I5" s="20">
        <f>(B5+0.3+0.3)*(C5+0.05)*E5</f>
        <v>1.7625000000000002</v>
      </c>
      <c r="J5" s="20">
        <f>I5-F5-H5</f>
        <v>1.4100000000000001</v>
      </c>
      <c r="K5" s="20">
        <f>1.6</f>
        <v>1.6</v>
      </c>
      <c r="L5" s="15">
        <f t="shared" ref="L5" si="0">0.8*K5</f>
        <v>1.2800000000000002</v>
      </c>
      <c r="M5" s="15">
        <f t="shared" ref="M5" si="1">5.8*K5</f>
        <v>9.2799999999999994</v>
      </c>
    </row>
    <row r="6" spans="1:13" ht="14.45" x14ac:dyDescent="0.3">
      <c r="A6" s="32" t="s">
        <v>4</v>
      </c>
      <c r="B6" s="33"/>
      <c r="C6" s="33"/>
      <c r="D6" s="33"/>
      <c r="E6" s="34"/>
      <c r="F6" s="21">
        <f t="shared" ref="F6:M6" si="2">SUM(F4:F5)</f>
        <v>0.74250000000000005</v>
      </c>
      <c r="G6" s="21">
        <f t="shared" si="2"/>
        <v>9.9</v>
      </c>
      <c r="H6" s="21">
        <f t="shared" si="2"/>
        <v>8.249999999999999E-2</v>
      </c>
      <c r="I6" s="21">
        <f t="shared" si="2"/>
        <v>4.125</v>
      </c>
      <c r="J6" s="21">
        <f t="shared" si="2"/>
        <v>3.3</v>
      </c>
      <c r="K6" s="21">
        <f t="shared" si="2"/>
        <v>7.75</v>
      </c>
      <c r="L6" s="4">
        <f t="shared" si="2"/>
        <v>6.2000000000000011</v>
      </c>
      <c r="M6" s="4">
        <f t="shared" si="2"/>
        <v>44.95</v>
      </c>
    </row>
    <row r="7" spans="1:13" x14ac:dyDescent="0.25">
      <c r="A7" s="32" t="s">
        <v>59</v>
      </c>
      <c r="B7" s="33"/>
      <c r="C7" s="33"/>
      <c r="D7" s="33"/>
      <c r="E7" s="34"/>
      <c r="F7" s="21">
        <f>F6*3</f>
        <v>2.2275</v>
      </c>
      <c r="G7" s="21">
        <f t="shared" ref="G7:M7" si="3">G6*3</f>
        <v>29.700000000000003</v>
      </c>
      <c r="H7" s="21">
        <f t="shared" si="3"/>
        <v>0.24749999999999997</v>
      </c>
      <c r="I7" s="21">
        <f t="shared" si="3"/>
        <v>12.375</v>
      </c>
      <c r="J7" s="21">
        <f t="shared" si="3"/>
        <v>9.8999999999999986</v>
      </c>
      <c r="K7" s="21">
        <f t="shared" si="3"/>
        <v>23.25</v>
      </c>
      <c r="L7" s="21">
        <f t="shared" si="3"/>
        <v>18.600000000000001</v>
      </c>
      <c r="M7" s="21">
        <f t="shared" si="3"/>
        <v>134.85000000000002</v>
      </c>
    </row>
    <row r="9" spans="1:13" ht="14.45" x14ac:dyDescent="0.3">
      <c r="E9" s="9">
        <f>SUM(E4:E5)</f>
        <v>11</v>
      </c>
      <c r="L9" s="9">
        <f>L6+M6</f>
        <v>51.150000000000006</v>
      </c>
    </row>
    <row r="10" spans="1:13" ht="14.45" x14ac:dyDescent="0.3">
      <c r="E10">
        <f>E9/2</f>
        <v>5.5</v>
      </c>
      <c r="L10">
        <f>L9/F6</f>
        <v>68.888888888888886</v>
      </c>
    </row>
    <row r="20" spans="5:5" ht="14.45" x14ac:dyDescent="0.3">
      <c r="E20" s="26"/>
    </row>
  </sheetData>
  <mergeCells count="15">
    <mergeCell ref="A7:E7"/>
    <mergeCell ref="A6:E6"/>
    <mergeCell ref="K2:K3"/>
    <mergeCell ref="A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workbookViewId="0">
      <selection activeCell="F16" sqref="F16"/>
    </sheetView>
  </sheetViews>
  <sheetFormatPr defaultRowHeight="15" x14ac:dyDescent="0.25"/>
  <cols>
    <col min="1" max="1" width="9.5703125" customWidth="1"/>
    <col min="2" max="3" width="8.85546875" customWidth="1"/>
    <col min="4" max="4" width="10.7109375" customWidth="1"/>
    <col min="5" max="5" width="13.140625" customWidth="1"/>
    <col min="6" max="6" width="10.5703125" customWidth="1"/>
  </cols>
  <sheetData>
    <row r="1" spans="1:7" x14ac:dyDescent="0.25">
      <c r="A1" s="37" t="s">
        <v>58</v>
      </c>
      <c r="B1" s="37"/>
      <c r="C1" s="37"/>
      <c r="D1" s="37"/>
      <c r="E1" s="37"/>
      <c r="F1" s="37"/>
      <c r="G1" s="37"/>
    </row>
    <row r="2" spans="1:7" ht="14.45" customHeight="1" x14ac:dyDescent="0.25">
      <c r="A2" s="35" t="s">
        <v>26</v>
      </c>
      <c r="B2" s="35" t="s">
        <v>27</v>
      </c>
      <c r="C2" s="35" t="s">
        <v>28</v>
      </c>
      <c r="D2" s="35" t="s">
        <v>3</v>
      </c>
      <c r="E2" s="35" t="s">
        <v>50</v>
      </c>
      <c r="F2" s="35" t="s">
        <v>6</v>
      </c>
      <c r="G2" s="35" t="s">
        <v>5</v>
      </c>
    </row>
    <row r="3" spans="1:7" ht="31.5" customHeight="1" x14ac:dyDescent="0.25">
      <c r="A3" s="36"/>
      <c r="B3" s="36"/>
      <c r="C3" s="36"/>
      <c r="D3" s="36"/>
      <c r="E3" s="36"/>
      <c r="F3" s="36"/>
      <c r="G3" s="36"/>
    </row>
    <row r="4" spans="1:7" ht="14.25" customHeight="1" x14ac:dyDescent="0.25">
      <c r="A4" s="17" t="s">
        <v>53</v>
      </c>
      <c r="B4" s="18">
        <v>0.45</v>
      </c>
      <c r="C4" s="18">
        <v>0.4</v>
      </c>
      <c r="D4" s="19">
        <f>B4*C4</f>
        <v>0.18000000000000002</v>
      </c>
      <c r="E4" s="18">
        <v>1.2</v>
      </c>
      <c r="F4" s="20">
        <f>E4*D4</f>
        <v>0.21600000000000003</v>
      </c>
      <c r="G4" s="20">
        <f>(B4+C4)*2*E4</f>
        <v>2.04</v>
      </c>
    </row>
    <row r="5" spans="1:7" ht="14.25" customHeight="1" x14ac:dyDescent="0.25">
      <c r="A5" s="17" t="s">
        <v>54</v>
      </c>
      <c r="B5" s="18">
        <v>0.45</v>
      </c>
      <c r="C5" s="18">
        <v>0.4</v>
      </c>
      <c r="D5" s="19">
        <f t="shared" ref="D5:D8" si="0">B5*C5</f>
        <v>0.18000000000000002</v>
      </c>
      <c r="E5" s="18">
        <v>1.2</v>
      </c>
      <c r="F5" s="20">
        <f t="shared" ref="F5:F8" si="1">E5*D5</f>
        <v>0.21600000000000003</v>
      </c>
      <c r="G5" s="20">
        <f t="shared" ref="G5:G8" si="2">(B5+C5)*2*E5</f>
        <v>2.04</v>
      </c>
    </row>
    <row r="6" spans="1:7" ht="14.25" customHeight="1" x14ac:dyDescent="0.25">
      <c r="A6" s="17" t="s">
        <v>55</v>
      </c>
      <c r="B6" s="18">
        <v>0.45</v>
      </c>
      <c r="C6" s="18">
        <v>0.4</v>
      </c>
      <c r="D6" s="19">
        <f t="shared" si="0"/>
        <v>0.18000000000000002</v>
      </c>
      <c r="E6" s="18">
        <v>1.2</v>
      </c>
      <c r="F6" s="20">
        <f t="shared" si="1"/>
        <v>0.21600000000000003</v>
      </c>
      <c r="G6" s="20">
        <f t="shared" si="2"/>
        <v>2.04</v>
      </c>
    </row>
    <row r="7" spans="1:7" ht="14.25" customHeight="1" x14ac:dyDescent="0.25">
      <c r="A7" s="17" t="s">
        <v>56</v>
      </c>
      <c r="B7" s="18">
        <v>0.45</v>
      </c>
      <c r="C7" s="18">
        <v>0.4</v>
      </c>
      <c r="D7" s="19">
        <f t="shared" si="0"/>
        <v>0.18000000000000002</v>
      </c>
      <c r="E7" s="18">
        <v>1.2</v>
      </c>
      <c r="F7" s="20">
        <f t="shared" si="1"/>
        <v>0.21600000000000003</v>
      </c>
      <c r="G7" s="20">
        <f t="shared" si="2"/>
        <v>2.04</v>
      </c>
    </row>
    <row r="8" spans="1:7" x14ac:dyDescent="0.25">
      <c r="A8" s="17" t="s">
        <v>57</v>
      </c>
      <c r="B8" s="18">
        <v>0.45</v>
      </c>
      <c r="C8" s="18">
        <v>0.4</v>
      </c>
      <c r="D8" s="19">
        <f t="shared" si="0"/>
        <v>0.18000000000000002</v>
      </c>
      <c r="E8" s="18">
        <v>1.2</v>
      </c>
      <c r="F8" s="20">
        <f t="shared" si="1"/>
        <v>0.21600000000000003</v>
      </c>
      <c r="G8" s="20">
        <f t="shared" si="2"/>
        <v>2.04</v>
      </c>
    </row>
    <row r="9" spans="1:7" x14ac:dyDescent="0.25">
      <c r="A9" s="32" t="s">
        <v>4</v>
      </c>
      <c r="B9" s="33"/>
      <c r="C9" s="33"/>
      <c r="D9" s="33"/>
      <c r="E9" s="34"/>
      <c r="F9" s="21">
        <f>SUM(F4:F8)</f>
        <v>1.08</v>
      </c>
      <c r="G9" s="21">
        <f>SUM(G4:G8)</f>
        <v>10.199999999999999</v>
      </c>
    </row>
    <row r="10" spans="1:7" x14ac:dyDescent="0.25">
      <c r="A10" s="32" t="s">
        <v>59</v>
      </c>
      <c r="B10" s="33"/>
      <c r="C10" s="33"/>
      <c r="D10" s="33"/>
      <c r="E10" s="34"/>
      <c r="F10" s="21">
        <f>F9*3</f>
        <v>3.24</v>
      </c>
      <c r="G10" s="21">
        <f t="shared" ref="G10" si="3">G9*3</f>
        <v>30.599999999999998</v>
      </c>
    </row>
    <row r="12" spans="1:7" x14ac:dyDescent="0.25">
      <c r="E12" s="9"/>
    </row>
    <row r="23" spans="5:5" x14ac:dyDescent="0.25">
      <c r="E23" s="26"/>
    </row>
  </sheetData>
  <mergeCells count="10">
    <mergeCell ref="A10:E10"/>
    <mergeCell ref="A9:E9"/>
    <mergeCell ref="A1:G1"/>
    <mergeCell ref="A2:A3"/>
    <mergeCell ref="B2:B3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Concreto Bloco</vt:lpstr>
      <vt:lpstr>Armação estaca</vt:lpstr>
      <vt:lpstr>Engaste</vt:lpstr>
      <vt:lpstr>Cintamento</vt:lpstr>
      <vt:lpstr>Pilarete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2019-08-20T15:31:05Z</dcterms:modified>
</cp:coreProperties>
</file>