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Bloco 02\"/>
    </mc:Choice>
  </mc:AlternateContent>
  <bookViews>
    <workbookView xWindow="240" yWindow="60" windowWidth="20115" windowHeight="8010" tabRatio="906" activeTab="2"/>
  </bookViews>
  <sheets>
    <sheet name="Armação Escada" sheetId="18" r:id="rId1"/>
    <sheet name="Resumo Escada" sheetId="20" r:id="rId2"/>
    <sheet name="Concreto Bloco" sheetId="22" r:id="rId3"/>
    <sheet name="Concreto Piso" sheetId="23" r:id="rId4"/>
    <sheet name="Estaca" sheetId="19" r:id="rId5"/>
    <sheet name="Cintamento" sheetId="25" r:id="rId6"/>
    <sheet name="Fundação armação " sheetId="27" r:id="rId7"/>
    <sheet name="descartar" sheetId="26" r:id="rId8"/>
  </sheets>
  <calcPr calcId="152511"/>
</workbook>
</file>

<file path=xl/calcChain.xml><?xml version="1.0" encoding="utf-8"?>
<calcChain xmlns="http://schemas.openxmlformats.org/spreadsheetml/2006/main">
  <c r="K33" i="22" l="1"/>
  <c r="F3" i="22"/>
  <c r="O16" i="27" l="1"/>
  <c r="O14" i="27"/>
  <c r="O15" i="27"/>
  <c r="O13" i="27"/>
  <c r="O8" i="27"/>
  <c r="O7" i="27"/>
  <c r="O6" i="27"/>
  <c r="P8" i="27"/>
  <c r="P7" i="27"/>
  <c r="P6" i="27"/>
  <c r="J22" i="27"/>
  <c r="I15" i="27"/>
  <c r="J15" i="27" s="1"/>
  <c r="I16" i="27"/>
  <c r="J16" i="27" s="1"/>
  <c r="I17" i="27"/>
  <c r="J17" i="27" s="1"/>
  <c r="I18" i="27"/>
  <c r="J18" i="27" s="1"/>
  <c r="I19" i="27"/>
  <c r="J19" i="27" s="1"/>
  <c r="J8" i="27"/>
  <c r="J24" i="27" s="1"/>
  <c r="I11" i="27"/>
  <c r="J11" i="27" s="1"/>
  <c r="I12" i="27"/>
  <c r="J12" i="27" s="1"/>
  <c r="I10" i="27"/>
  <c r="J10" i="27" s="1"/>
  <c r="I9" i="27"/>
  <c r="J9" i="27" s="1"/>
  <c r="I8" i="27"/>
  <c r="I5" i="27"/>
  <c r="J5" i="27" s="1"/>
  <c r="I4" i="27"/>
  <c r="J4" i="27" s="1"/>
  <c r="I3" i="27"/>
  <c r="J3" i="27" s="1"/>
  <c r="I2" i="27"/>
  <c r="J2" i="27" s="1"/>
  <c r="I97" i="26"/>
  <c r="J97" i="26"/>
  <c r="J101" i="26" s="1"/>
  <c r="I98" i="26"/>
  <c r="J98" i="26" s="1"/>
  <c r="I99" i="26"/>
  <c r="J99" i="26"/>
  <c r="I100" i="26"/>
  <c r="J100" i="26" s="1"/>
  <c r="I92" i="26"/>
  <c r="J92" i="26"/>
  <c r="J96" i="26" s="1"/>
  <c r="I93" i="26"/>
  <c r="J93" i="26"/>
  <c r="I94" i="26"/>
  <c r="J94" i="26"/>
  <c r="I95" i="26"/>
  <c r="J95" i="26"/>
  <c r="I87" i="26"/>
  <c r="J87" i="26" s="1"/>
  <c r="I88" i="26"/>
  <c r="J88" i="26" s="1"/>
  <c r="I89" i="26"/>
  <c r="J89" i="26" s="1"/>
  <c r="I90" i="26"/>
  <c r="J90" i="26" s="1"/>
  <c r="I82" i="26"/>
  <c r="J82" i="26" s="1"/>
  <c r="J86" i="26" s="1"/>
  <c r="I83" i="26"/>
  <c r="J83" i="26"/>
  <c r="I84" i="26"/>
  <c r="J84" i="26" s="1"/>
  <c r="I85" i="26"/>
  <c r="J85" i="26"/>
  <c r="I77" i="26"/>
  <c r="J77" i="26"/>
  <c r="J81" i="26" s="1"/>
  <c r="I78" i="26"/>
  <c r="J78" i="26"/>
  <c r="I79" i="26"/>
  <c r="J79" i="26"/>
  <c r="I80" i="26"/>
  <c r="J80" i="26"/>
  <c r="I72" i="26"/>
  <c r="J72" i="26"/>
  <c r="J76" i="26" s="1"/>
  <c r="I73" i="26"/>
  <c r="J73" i="26"/>
  <c r="I74" i="26"/>
  <c r="J74" i="26"/>
  <c r="I75" i="26"/>
  <c r="J75" i="26"/>
  <c r="I67" i="26"/>
  <c r="J67" i="26" s="1"/>
  <c r="J71" i="26" s="1"/>
  <c r="I68" i="26"/>
  <c r="J68" i="26"/>
  <c r="I69" i="26"/>
  <c r="J69" i="26" s="1"/>
  <c r="I70" i="26"/>
  <c r="J70" i="26"/>
  <c r="I62" i="26"/>
  <c r="J62" i="26" s="1"/>
  <c r="J66" i="26" s="1"/>
  <c r="I63" i="26"/>
  <c r="J63" i="26"/>
  <c r="I64" i="26"/>
  <c r="J64" i="26" s="1"/>
  <c r="I65" i="26"/>
  <c r="J65" i="26"/>
  <c r="I57" i="26"/>
  <c r="J57" i="26"/>
  <c r="J61" i="26" s="1"/>
  <c r="I58" i="26"/>
  <c r="J58" i="26"/>
  <c r="I59" i="26"/>
  <c r="J59" i="26"/>
  <c r="I60" i="26"/>
  <c r="J60" i="26"/>
  <c r="I52" i="26"/>
  <c r="J52" i="26" s="1"/>
  <c r="J56" i="26" s="1"/>
  <c r="I53" i="26"/>
  <c r="J53" i="26"/>
  <c r="I54" i="26"/>
  <c r="J54" i="26" s="1"/>
  <c r="I55" i="26"/>
  <c r="J55" i="26"/>
  <c r="I47" i="26"/>
  <c r="J47" i="26" s="1"/>
  <c r="J51" i="26" s="1"/>
  <c r="I48" i="26"/>
  <c r="J48" i="26"/>
  <c r="I49" i="26"/>
  <c r="J49" i="26" s="1"/>
  <c r="I50" i="26"/>
  <c r="J50" i="26"/>
  <c r="I42" i="26"/>
  <c r="J42" i="26"/>
  <c r="J46" i="26" s="1"/>
  <c r="I43" i="26"/>
  <c r="J43" i="26"/>
  <c r="I44" i="26"/>
  <c r="J44" i="26"/>
  <c r="I45" i="26"/>
  <c r="J45" i="26"/>
  <c r="I37" i="26"/>
  <c r="J37" i="26"/>
  <c r="I38" i="26"/>
  <c r="J38" i="26" s="1"/>
  <c r="I39" i="26"/>
  <c r="J39" i="26"/>
  <c r="I40" i="26"/>
  <c r="J40" i="26" s="1"/>
  <c r="I32" i="26"/>
  <c r="J32" i="26"/>
  <c r="I33" i="26"/>
  <c r="J33" i="26" s="1"/>
  <c r="I34" i="26"/>
  <c r="J34" i="26"/>
  <c r="I35" i="26"/>
  <c r="J35" i="26" s="1"/>
  <c r="I27" i="26"/>
  <c r="J27" i="26"/>
  <c r="I28" i="26"/>
  <c r="J28" i="26" s="1"/>
  <c r="I29" i="26"/>
  <c r="J29" i="26"/>
  <c r="I30" i="26"/>
  <c r="J30" i="26" s="1"/>
  <c r="I22" i="26"/>
  <c r="J22" i="26"/>
  <c r="I23" i="26"/>
  <c r="J23" i="26" s="1"/>
  <c r="I24" i="26"/>
  <c r="J24" i="26"/>
  <c r="I25" i="26"/>
  <c r="J25" i="26" s="1"/>
  <c r="I17" i="26"/>
  <c r="J17" i="26"/>
  <c r="I18" i="26"/>
  <c r="J18" i="26" s="1"/>
  <c r="I19" i="26"/>
  <c r="J19" i="26"/>
  <c r="I20" i="26"/>
  <c r="J20" i="26" s="1"/>
  <c r="I12" i="26"/>
  <c r="J12" i="26" s="1"/>
  <c r="I13" i="26"/>
  <c r="J13" i="26"/>
  <c r="I14" i="26"/>
  <c r="J14" i="26" s="1"/>
  <c r="I15" i="26"/>
  <c r="J15" i="26" s="1"/>
  <c r="I7" i="26"/>
  <c r="J7" i="26" s="1"/>
  <c r="I8" i="26"/>
  <c r="J8" i="26" s="1"/>
  <c r="I9" i="26"/>
  <c r="J9" i="26" s="1"/>
  <c r="I10" i="26"/>
  <c r="J10" i="26" s="1"/>
  <c r="I3" i="26"/>
  <c r="J3" i="26" s="1"/>
  <c r="I4" i="26"/>
  <c r="J4" i="26" s="1"/>
  <c r="I5" i="26"/>
  <c r="J5" i="26" s="1"/>
  <c r="I2" i="26"/>
  <c r="J2" i="26" s="1"/>
  <c r="Q9" i="27" l="1"/>
  <c r="J23" i="27"/>
  <c r="J20" i="27"/>
  <c r="J21" i="27" s="1"/>
  <c r="J6" i="27"/>
  <c r="J7" i="27" s="1"/>
  <c r="J13" i="27"/>
  <c r="J14" i="27" s="1"/>
  <c r="J91" i="26"/>
  <c r="J41" i="26"/>
  <c r="J36" i="26"/>
  <c r="J31" i="26"/>
  <c r="J26" i="26"/>
  <c r="J21" i="26"/>
  <c r="J6" i="26"/>
  <c r="J16" i="26"/>
  <c r="J11" i="26"/>
  <c r="H3" i="22"/>
  <c r="C5" i="20" l="1"/>
  <c r="C7" i="20" s="1"/>
  <c r="C6" i="20"/>
  <c r="B6" i="20"/>
  <c r="B5" i="20"/>
  <c r="B7" i="20" s="1"/>
  <c r="D11" i="18"/>
  <c r="E11" i="18" s="1"/>
  <c r="D10" i="18"/>
  <c r="D9" i="18"/>
  <c r="D8" i="18"/>
  <c r="E8" i="18" s="1"/>
  <c r="D7" i="18"/>
  <c r="E7" i="18" s="1"/>
  <c r="D5" i="18"/>
  <c r="E5" i="18"/>
  <c r="C18" i="18" s="1"/>
  <c r="E18" i="18" s="1"/>
  <c r="D4" i="18"/>
  <c r="E4" i="18" s="1"/>
  <c r="E9" i="18"/>
  <c r="E10" i="18"/>
  <c r="E12" i="18"/>
  <c r="C17" i="18" s="1"/>
  <c r="E13" i="18"/>
  <c r="D6" i="18"/>
  <c r="E6" i="18" s="1"/>
  <c r="D3" i="18"/>
  <c r="E3" i="18"/>
  <c r="C19" i="18" s="1"/>
  <c r="E19" i="18" s="1"/>
  <c r="J5" i="19"/>
  <c r="K5" i="19"/>
  <c r="D17" i="18" l="1"/>
  <c r="E17" i="18"/>
  <c r="E20" i="18" s="1"/>
  <c r="D5" i="20" s="1"/>
  <c r="D19" i="18"/>
  <c r="D18" i="18"/>
  <c r="G4" i="25" l="1"/>
  <c r="G5" i="25"/>
  <c r="G6" i="25"/>
  <c r="G7" i="25"/>
  <c r="G8" i="25"/>
  <c r="G9" i="25"/>
  <c r="G12" i="25"/>
  <c r="G13" i="25"/>
  <c r="G14" i="25"/>
  <c r="G15" i="25"/>
  <c r="G16" i="25"/>
  <c r="G17" i="25"/>
  <c r="G3" i="25"/>
  <c r="H17" i="25"/>
  <c r="I17" i="25"/>
  <c r="H16" i="25"/>
  <c r="I16" i="25"/>
  <c r="H15" i="25"/>
  <c r="I15" i="25"/>
  <c r="H14" i="25"/>
  <c r="I14" i="25"/>
  <c r="D14" i="25"/>
  <c r="F14" i="25" s="1"/>
  <c r="D15" i="25"/>
  <c r="F15" i="25" s="1"/>
  <c r="D16" i="25"/>
  <c r="F16" i="25" s="1"/>
  <c r="D17" i="25"/>
  <c r="F17" i="25" s="1"/>
  <c r="J17" i="25" s="1"/>
  <c r="J14" i="25" l="1"/>
  <c r="J15" i="25"/>
  <c r="J16" i="25"/>
  <c r="G4" i="22"/>
  <c r="H4" i="22"/>
  <c r="I4" i="22"/>
  <c r="G5" i="22"/>
  <c r="H5" i="22"/>
  <c r="I5" i="22"/>
  <c r="G6" i="22"/>
  <c r="H6" i="22"/>
  <c r="I6" i="22"/>
  <c r="G7" i="22"/>
  <c r="H7" i="22"/>
  <c r="I7" i="22"/>
  <c r="G8" i="22"/>
  <c r="H8" i="22"/>
  <c r="I8" i="22"/>
  <c r="G9" i="22"/>
  <c r="H9" i="22"/>
  <c r="I9" i="22"/>
  <c r="G10" i="22"/>
  <c r="H10" i="22"/>
  <c r="I10" i="22"/>
  <c r="G11" i="22"/>
  <c r="H11" i="22"/>
  <c r="I11" i="22"/>
  <c r="G12" i="22"/>
  <c r="H12" i="22"/>
  <c r="I12" i="22"/>
  <c r="G13" i="22"/>
  <c r="H13" i="22"/>
  <c r="I13" i="22"/>
  <c r="G14" i="22"/>
  <c r="H14" i="22"/>
  <c r="I14" i="22"/>
  <c r="G15" i="22"/>
  <c r="H15" i="22"/>
  <c r="I15" i="22"/>
  <c r="G16" i="22"/>
  <c r="H16" i="22"/>
  <c r="I16" i="22"/>
  <c r="G17" i="22"/>
  <c r="H17" i="22"/>
  <c r="I17" i="22"/>
  <c r="G18" i="22"/>
  <c r="H18" i="22"/>
  <c r="I18" i="22"/>
  <c r="G19" i="22"/>
  <c r="H19" i="22"/>
  <c r="I19" i="22"/>
  <c r="G20" i="22"/>
  <c r="H20" i="22"/>
  <c r="I20" i="22"/>
  <c r="G21" i="22"/>
  <c r="H21" i="22"/>
  <c r="I21" i="22"/>
  <c r="G22" i="22"/>
  <c r="H22" i="22"/>
  <c r="I22" i="22"/>
  <c r="G23" i="22"/>
  <c r="H23" i="22"/>
  <c r="I23" i="22"/>
  <c r="G24" i="22"/>
  <c r="H24" i="22"/>
  <c r="I24" i="22"/>
  <c r="G25" i="22"/>
  <c r="H25" i="22"/>
  <c r="I25" i="22"/>
  <c r="G26" i="22"/>
  <c r="H26" i="22"/>
  <c r="I26" i="22"/>
  <c r="G27" i="22"/>
  <c r="H27" i="22"/>
  <c r="I27" i="22"/>
  <c r="G28" i="22"/>
  <c r="H28" i="22"/>
  <c r="I28" i="22"/>
  <c r="G29" i="22"/>
  <c r="H29" i="22"/>
  <c r="I29" i="22"/>
  <c r="G30" i="22"/>
  <c r="H30" i="22"/>
  <c r="I30" i="22"/>
  <c r="G31" i="22"/>
  <c r="H31" i="22"/>
  <c r="I31" i="22"/>
  <c r="G32" i="22"/>
  <c r="H32" i="22"/>
  <c r="I32" i="22"/>
  <c r="D4" i="22"/>
  <c r="F4" i="22" s="1"/>
  <c r="D5" i="22"/>
  <c r="F5" i="22" s="1"/>
  <c r="D6" i="22"/>
  <c r="F6" i="22" s="1"/>
  <c r="D7" i="22"/>
  <c r="F7" i="22" s="1"/>
  <c r="D8" i="22"/>
  <c r="F8" i="22" s="1"/>
  <c r="D9" i="22"/>
  <c r="F9" i="22" s="1"/>
  <c r="D10" i="22"/>
  <c r="F10" i="22" s="1"/>
  <c r="D11" i="22"/>
  <c r="F11" i="22" s="1"/>
  <c r="D12" i="22"/>
  <c r="F12" i="22" s="1"/>
  <c r="D13" i="22"/>
  <c r="F13" i="22" s="1"/>
  <c r="D14" i="22"/>
  <c r="F14" i="22" s="1"/>
  <c r="D15" i="22"/>
  <c r="F15" i="22" s="1"/>
  <c r="D16" i="22"/>
  <c r="F16" i="22" s="1"/>
  <c r="D17" i="22"/>
  <c r="F17" i="22" s="1"/>
  <c r="D18" i="22"/>
  <c r="F18" i="22" s="1"/>
  <c r="D19" i="22"/>
  <c r="F19" i="22" s="1"/>
  <c r="D20" i="22"/>
  <c r="F20" i="22" s="1"/>
  <c r="D21" i="22"/>
  <c r="F21" i="22" s="1"/>
  <c r="D22" i="22"/>
  <c r="F22" i="22" s="1"/>
  <c r="D23" i="22"/>
  <c r="F23" i="22" s="1"/>
  <c r="D24" i="22"/>
  <c r="F24" i="22" s="1"/>
  <c r="D25" i="22"/>
  <c r="F25" i="22" s="1"/>
  <c r="D26" i="22"/>
  <c r="F26" i="22" s="1"/>
  <c r="D27" i="22"/>
  <c r="F27" i="22" s="1"/>
  <c r="D28" i="22"/>
  <c r="F28" i="22" s="1"/>
  <c r="D29" i="22"/>
  <c r="F29" i="22" s="1"/>
  <c r="J29" i="22" s="1"/>
  <c r="D30" i="22"/>
  <c r="F30" i="22" s="1"/>
  <c r="D31" i="22"/>
  <c r="F31" i="22" s="1"/>
  <c r="D32" i="22"/>
  <c r="F32" i="22" s="1"/>
  <c r="H33" i="22" l="1"/>
  <c r="J19" i="22"/>
  <c r="J32" i="22"/>
  <c r="J30" i="22"/>
  <c r="J28" i="22"/>
  <c r="J27" i="22"/>
  <c r="J26" i="22"/>
  <c r="J24" i="22"/>
  <c r="J23" i="22"/>
  <c r="J31" i="22"/>
  <c r="J25" i="22"/>
  <c r="J21" i="22"/>
  <c r="J20" i="22"/>
  <c r="J18" i="22"/>
  <c r="J17" i="22"/>
  <c r="J16" i="22"/>
  <c r="J15" i="22"/>
  <c r="J14" i="22"/>
  <c r="J13" i="22"/>
  <c r="J11" i="22"/>
  <c r="J10" i="22"/>
  <c r="J9" i="22"/>
  <c r="J22" i="22"/>
  <c r="J12" i="22"/>
  <c r="J8" i="22"/>
  <c r="J7" i="22"/>
  <c r="J6" i="22"/>
  <c r="J5" i="22"/>
  <c r="J4" i="22"/>
  <c r="G4" i="23"/>
  <c r="F13" i="23" l="1"/>
  <c r="E13" i="23" s="1"/>
  <c r="G13" i="23"/>
  <c r="I13" i="23"/>
  <c r="F14" i="23"/>
  <c r="I14" i="23" s="1"/>
  <c r="G14" i="23"/>
  <c r="E14" i="23" l="1"/>
  <c r="E11" i="25"/>
  <c r="E10" i="25"/>
  <c r="I13" i="25"/>
  <c r="H13" i="25"/>
  <c r="D13" i="25"/>
  <c r="F13" i="25" s="1"/>
  <c r="I12" i="25"/>
  <c r="H12" i="25"/>
  <c r="D12" i="25"/>
  <c r="F12" i="25" s="1"/>
  <c r="D11" i="25"/>
  <c r="D10" i="25"/>
  <c r="I9" i="25"/>
  <c r="H9" i="25"/>
  <c r="D9" i="25"/>
  <c r="F9" i="25" s="1"/>
  <c r="I8" i="25"/>
  <c r="H8" i="25"/>
  <c r="D8" i="25"/>
  <c r="F8" i="25" s="1"/>
  <c r="I7" i="25"/>
  <c r="H7" i="25"/>
  <c r="D7" i="25"/>
  <c r="F7" i="25" s="1"/>
  <c r="I6" i="25"/>
  <c r="H6" i="25"/>
  <c r="D6" i="25"/>
  <c r="F6" i="25" s="1"/>
  <c r="D5" i="25"/>
  <c r="I4" i="25"/>
  <c r="H4" i="25"/>
  <c r="D4" i="25"/>
  <c r="F4" i="25" s="1"/>
  <c r="I3" i="25"/>
  <c r="H3" i="25"/>
  <c r="D3" i="25"/>
  <c r="F3" i="25" s="1"/>
  <c r="I10" i="25" l="1"/>
  <c r="G10" i="25"/>
  <c r="G18" i="25" s="1"/>
  <c r="I11" i="25"/>
  <c r="G11" i="25"/>
  <c r="J12" i="25"/>
  <c r="J13" i="25"/>
  <c r="J6" i="25"/>
  <c r="J8" i="25"/>
  <c r="J9" i="25"/>
  <c r="H11" i="25"/>
  <c r="F11" i="25"/>
  <c r="F10" i="25"/>
  <c r="H10" i="25"/>
  <c r="J7" i="25"/>
  <c r="J3" i="25"/>
  <c r="J4" i="25"/>
  <c r="F5" i="25"/>
  <c r="F18" i="25" s="1"/>
  <c r="H5" i="25"/>
  <c r="H18" i="25" s="1"/>
  <c r="I5" i="25"/>
  <c r="I18" i="25" l="1"/>
  <c r="J11" i="25"/>
  <c r="J10" i="25"/>
  <c r="J5" i="25"/>
  <c r="J18" i="25" s="1"/>
  <c r="G5" i="23" l="1"/>
  <c r="G6" i="23"/>
  <c r="G7" i="23"/>
  <c r="G8" i="23"/>
  <c r="G9" i="23"/>
  <c r="G10" i="23"/>
  <c r="G11" i="23"/>
  <c r="G12" i="23"/>
  <c r="F5" i="23"/>
  <c r="I5" i="23" s="1"/>
  <c r="F6" i="23"/>
  <c r="I6" i="23" s="1"/>
  <c r="F7" i="23"/>
  <c r="I7" i="23" s="1"/>
  <c r="F8" i="23"/>
  <c r="I8" i="23" s="1"/>
  <c r="F9" i="23"/>
  <c r="I9" i="23" s="1"/>
  <c r="F10" i="23"/>
  <c r="I10" i="23" s="1"/>
  <c r="F11" i="23"/>
  <c r="F12" i="23"/>
  <c r="I12" i="23" s="1"/>
  <c r="F4" i="23"/>
  <c r="I3" i="22"/>
  <c r="I33" i="22" s="1"/>
  <c r="G3" i="22"/>
  <c r="G33" i="22" s="1"/>
  <c r="D3" i="22"/>
  <c r="J33" i="22" l="1"/>
  <c r="I4" i="23"/>
  <c r="I15" i="23" s="1"/>
  <c r="E4" i="23"/>
  <c r="E15" i="23" s="1"/>
  <c r="G15" i="23"/>
  <c r="I11" i="23"/>
  <c r="F15" i="23"/>
  <c r="E11" i="23"/>
  <c r="E7" i="23"/>
  <c r="E9" i="23"/>
  <c r="E5" i="23"/>
  <c r="E12" i="23"/>
  <c r="E8" i="23"/>
  <c r="E10" i="23"/>
  <c r="E6" i="23"/>
  <c r="J3" i="22"/>
  <c r="K16" i="19" l="1"/>
  <c r="K17" i="19" s="1"/>
  <c r="K15" i="19"/>
  <c r="L12" i="19"/>
  <c r="L13" i="19" s="1"/>
  <c r="L11" i="19"/>
</calcChain>
</file>

<file path=xl/sharedStrings.xml><?xml version="1.0" encoding="utf-8"?>
<sst xmlns="http://schemas.openxmlformats.org/spreadsheetml/2006/main" count="336" uniqueCount="186">
  <si>
    <t>Quantidade</t>
  </si>
  <si>
    <t>Comprimento</t>
  </si>
  <si>
    <t>Quadro de Resumo (+10%)</t>
  </si>
  <si>
    <t>Aço</t>
  </si>
  <si>
    <t>CA50</t>
  </si>
  <si>
    <t>Total (m)</t>
  </si>
  <si>
    <t>Nº de Barras (12 m)</t>
  </si>
  <si>
    <t>Peso (kg)</t>
  </si>
  <si>
    <t>Unitário (cm)</t>
  </si>
  <si>
    <t>Ø (mm)</t>
  </si>
  <si>
    <t>Total:</t>
  </si>
  <si>
    <t>V1</t>
  </si>
  <si>
    <t>V2</t>
  </si>
  <si>
    <t>V3</t>
  </si>
  <si>
    <t>V4</t>
  </si>
  <si>
    <t>V5</t>
  </si>
  <si>
    <t>V6</t>
  </si>
  <si>
    <t>V7</t>
  </si>
  <si>
    <t>V8</t>
  </si>
  <si>
    <t>Item</t>
  </si>
  <si>
    <t>Área da seção (m²)</t>
  </si>
  <si>
    <t>b(m)</t>
  </si>
  <si>
    <t>h(m)</t>
  </si>
  <si>
    <t>a(m)</t>
  </si>
  <si>
    <t>bw(m)</t>
  </si>
  <si>
    <t>Comprimento (m)</t>
  </si>
  <si>
    <t>h1 retangular (m)</t>
  </si>
  <si>
    <t>V9</t>
  </si>
  <si>
    <t>V10</t>
  </si>
  <si>
    <t>Total=</t>
  </si>
  <si>
    <t>Forma (m²)</t>
  </si>
  <si>
    <t xml:space="preserve">Lastro de Concreto  fck 15MPa </t>
  </si>
  <si>
    <t>Concreto (m³)</t>
  </si>
  <si>
    <t>Itens</t>
  </si>
  <si>
    <t>Lista de Material</t>
  </si>
  <si>
    <t>Lastro de Concreto  fck 15MPa h=0,05m</t>
  </si>
  <si>
    <t xml:space="preserve">Elemento </t>
  </si>
  <si>
    <t>Barras (kg)</t>
  </si>
  <si>
    <t>Estacas</t>
  </si>
  <si>
    <t>N (Número da barra)</t>
  </si>
  <si>
    <t>Bloco de Fundação fck = 30MPa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</si>
  <si>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</si>
  <si>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</si>
  <si>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</si>
  <si>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</si>
  <si>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</si>
  <si>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</si>
  <si>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</si>
  <si>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</si>
  <si>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</si>
  <si>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</si>
  <si>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L5</t>
  </si>
  <si>
    <t>V11</t>
  </si>
  <si>
    <t>Reaterro</t>
  </si>
  <si>
    <t>Escavação</t>
  </si>
  <si>
    <t>V12</t>
  </si>
  <si>
    <t>TABELA DE ESTACAS</t>
  </si>
  <si>
    <t>Tipo</t>
  </si>
  <si>
    <t>10.004.0181-0</t>
  </si>
  <si>
    <t>ESTACA PRE-MOLDADA DE CONCRETO ARMADO,CENTRIFUGADA,MEDIDA A PARTIR DA COTA DE ARRASAMENTO,EXCLUSIVE EMENDAS,CRAVACAO E T RANSPORTE DE BATE-ESTACAS,D=33CM,PARA CARGA DE TRABALHO DE COMPRESSAO AXIAL DE ATE 800KN(80TF).FORNECIMENTO</t>
  </si>
  <si>
    <t>M</t>
  </si>
  <si>
    <t>11030</t>
  </si>
  <si>
    <t>ESTACA PRE-MOLDADA DE CONCRETO ARMADO, CENTRIFUGADA, D=33CM, P/CARGA DE TRABALHODE COMPRESSAO AXIAL ATE 800KN (80TF)</t>
  </si>
  <si>
    <t>TOTAL</t>
  </si>
  <si>
    <t>10.004.0135-0</t>
  </si>
  <si>
    <t>ESTACA PRE-FABRICADA DE CONCRETO,MEDIDA A PARTIR DA COTA DE ARRASAMENTO,EXCLUSIVE EMENDAS,CRAVACAO E TRANSPORTE DE BATE- ESTACAS,PARA CARGA DE TRABALHO DE COMPRESSAO AXIAL DE ATE 350KN (35TF).FORNECIMENTO</t>
  </si>
  <si>
    <t>06404</t>
  </si>
  <si>
    <t>ESTACA PRE-FABRICADA DE CONCRETO, FORN.EXCLUS.CRAVACAO E EMENDA, P/CARGA DE TRAB.DE COMPRES.AXIAL, ATE 350KN (35TF)</t>
  </si>
  <si>
    <t>Cargas Atuantes</t>
  </si>
  <si>
    <t>Compressão Máxima (kN)</t>
  </si>
  <si>
    <t xml:space="preserve">Serviço </t>
  </si>
  <si>
    <t xml:space="preserve">Atrito Negativo </t>
  </si>
  <si>
    <t>Total</t>
  </si>
  <si>
    <t>Cota de Arrasamento + (m)</t>
  </si>
  <si>
    <t>Escada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</si>
  <si>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</si>
  <si>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</si>
  <si>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</si>
  <si>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</si>
  <si>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</si>
  <si>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</si>
  <si>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</si>
  <si>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</si>
  <si>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</si>
  <si>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</si>
  <si>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</si>
  <si>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</si>
  <si>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</si>
  <si>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</si>
  <si>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Piso de Concreto fck = 30MPa</t>
  </si>
  <si>
    <t>L1</t>
  </si>
  <si>
    <t>L2</t>
  </si>
  <si>
    <t>L3</t>
  </si>
  <si>
    <t>L4</t>
  </si>
  <si>
    <t>L6</t>
  </si>
  <si>
    <t>L7</t>
  </si>
  <si>
    <t>L8</t>
  </si>
  <si>
    <t>L9</t>
  </si>
  <si>
    <t>L10</t>
  </si>
  <si>
    <t>L11</t>
  </si>
  <si>
    <t>A (m)</t>
  </si>
  <si>
    <t>B (m)</t>
  </si>
  <si>
    <t>Altura Concreto (m)</t>
  </si>
  <si>
    <t>Altura Brita 01 (m)</t>
  </si>
  <si>
    <t>Brita 01 (m³)</t>
  </si>
  <si>
    <t>TOTAL:</t>
  </si>
  <si>
    <t>Área Para Lona Plástica (m²)</t>
  </si>
  <si>
    <t>Área Malha Q92 (m²)</t>
  </si>
  <si>
    <t>Escavação (m³)</t>
  </si>
  <si>
    <t>Reaterro (m³)</t>
  </si>
  <si>
    <t>(+1.15)</t>
  </si>
  <si>
    <t>Cintamento fck = 30MPa</t>
  </si>
  <si>
    <t>B25</t>
  </si>
  <si>
    <t>B26</t>
  </si>
  <si>
    <t>B27</t>
  </si>
  <si>
    <t>B28</t>
  </si>
  <si>
    <t>B29</t>
  </si>
  <si>
    <t>B30</t>
  </si>
  <si>
    <t>V13</t>
  </si>
  <si>
    <t>V14</t>
  </si>
  <si>
    <t>V15</t>
  </si>
  <si>
    <t>Comprimento médio por estaca  (m)</t>
  </si>
  <si>
    <t>Comprimento total (m)</t>
  </si>
  <si>
    <t>Emendas metálicas (unidade)</t>
  </si>
  <si>
    <t>Estaca Pré-Moldada em Concreto Armado</t>
  </si>
  <si>
    <t>E1 a E41</t>
  </si>
  <si>
    <r>
      <t xml:space="preserve">N1 </t>
    </r>
    <r>
      <rPr>
        <sz val="8"/>
        <color theme="1"/>
        <rFont val="Arial"/>
        <family val="2"/>
      </rPr>
      <t>Escada 01</t>
    </r>
  </si>
  <si>
    <r>
      <t xml:space="preserve">N2 </t>
    </r>
    <r>
      <rPr>
        <sz val="8"/>
        <color theme="1"/>
        <rFont val="Arial"/>
        <family val="2"/>
      </rPr>
      <t>Escada 01</t>
    </r>
  </si>
  <si>
    <r>
      <t xml:space="preserve">N3 </t>
    </r>
    <r>
      <rPr>
        <sz val="8"/>
        <color theme="1"/>
        <rFont val="Arial"/>
        <family val="2"/>
      </rPr>
      <t>Escada 01</t>
    </r>
  </si>
  <si>
    <r>
      <t xml:space="preserve">N4 </t>
    </r>
    <r>
      <rPr>
        <sz val="8"/>
        <color theme="1"/>
        <rFont val="Arial"/>
        <family val="2"/>
      </rPr>
      <t>Escada 01</t>
    </r>
  </si>
  <si>
    <t>Resumo - Escada 01</t>
  </si>
  <si>
    <r>
      <t xml:space="preserve">N5 </t>
    </r>
    <r>
      <rPr>
        <sz val="8"/>
        <color theme="1"/>
        <rFont val="Arial"/>
        <family val="2"/>
      </rPr>
      <t>Escada 01</t>
    </r>
  </si>
  <si>
    <r>
      <t xml:space="preserve">N6 </t>
    </r>
    <r>
      <rPr>
        <sz val="8"/>
        <color theme="1"/>
        <rFont val="Arial"/>
        <family val="2"/>
      </rPr>
      <t>Escada 01</t>
    </r>
  </si>
  <si>
    <r>
      <t xml:space="preserve">N7 </t>
    </r>
    <r>
      <rPr>
        <sz val="8"/>
        <color theme="1"/>
        <rFont val="Arial"/>
        <family val="2"/>
      </rPr>
      <t>Escada 01</t>
    </r>
  </si>
  <si>
    <r>
      <t xml:space="preserve">N8 </t>
    </r>
    <r>
      <rPr>
        <sz val="8"/>
        <color theme="1"/>
        <rFont val="Arial"/>
        <family val="2"/>
      </rPr>
      <t>Escada 01</t>
    </r>
  </si>
  <si>
    <r>
      <t xml:space="preserve">N9 </t>
    </r>
    <r>
      <rPr>
        <sz val="8"/>
        <color theme="1"/>
        <rFont val="Arial"/>
        <family val="2"/>
      </rPr>
      <t>Escada 01</t>
    </r>
  </si>
  <si>
    <r>
      <t xml:space="preserve">N10 </t>
    </r>
    <r>
      <rPr>
        <sz val="8"/>
        <color theme="1"/>
        <rFont val="Arial"/>
        <family val="2"/>
      </rPr>
      <t xml:space="preserve">viga inter. </t>
    </r>
  </si>
  <si>
    <r>
      <t>N11</t>
    </r>
    <r>
      <rPr>
        <sz val="8"/>
        <color theme="1"/>
        <rFont val="Arial"/>
        <family val="2"/>
      </rPr>
      <t xml:space="preserve"> viga inter. </t>
    </r>
  </si>
  <si>
    <t>Viga Inter.</t>
  </si>
  <si>
    <t>Concreto (m³) - fck 30MPa</t>
  </si>
  <si>
    <t>Pos.</t>
  </si>
  <si>
    <t>Diam.</t>
  </si>
  <si>
    <t>Dob. (cm)</t>
  </si>
  <si>
    <t>Q.</t>
  </si>
  <si>
    <t>Reta (cm)</t>
  </si>
  <si>
    <t>Comp. (cm)</t>
  </si>
  <si>
    <t>Total (cm)</t>
  </si>
  <si>
    <t>CA-50 (kg)</t>
  </si>
  <si>
    <t>CA-60 (kg)</t>
  </si>
  <si>
    <t>P1</t>
  </si>
  <si>
    <t>Total +10%:</t>
  </si>
  <si>
    <t>Ø10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</si>
  <si>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</si>
  <si>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</si>
  <si>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</si>
  <si>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</si>
  <si>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</si>
  <si>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</si>
  <si>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</si>
  <si>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</si>
  <si>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</si>
  <si>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</si>
  <si>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</si>
  <si>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</si>
  <si>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</si>
  <si>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</si>
  <si>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</si>
  <si>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</si>
  <si>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</si>
  <si>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</si>
  <si>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</si>
  <si>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Ø8:</t>
  </si>
  <si>
    <t>Ø10:</t>
  </si>
  <si>
    <t>Ø12.5:</t>
  </si>
  <si>
    <t>Total +10% (x11):</t>
  </si>
  <si>
    <t>Ø12.5</t>
  </si>
  <si>
    <t>Ø8</t>
  </si>
  <si>
    <t>Total +10% (x3):</t>
  </si>
  <si>
    <t>Total +10% (x16):</t>
  </si>
  <si>
    <t>P3=P10=P20</t>
  </si>
  <si>
    <t>P1=P2=P4=P13= P14=P15=P16= P18=P19=P23= P29</t>
  </si>
  <si>
    <t>P5=P6=P7=P8=P9= P11=P12=P17= P21=P22=24=P25= P26=P27=P28= P30</t>
  </si>
  <si>
    <t>Resumo Aço Subsolo Fundação</t>
  </si>
  <si>
    <t>Comp. Total (m)</t>
  </si>
  <si>
    <t>Peso+10% (kg)</t>
  </si>
  <si>
    <t>CA-50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</si>
</sst>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right" vertical="center"/>
    </xf>
    <xf numFmtId="2" fontId="1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2" fontId="1" fillId="0" borderId="8" xfId="1" applyNumberFormat="1" applyFont="1" applyFill="1" applyBorder="1" applyAlignment="1">
      <alignment horizontal="center" vertical="center"/>
    </xf>
    <xf numFmtId="2" fontId="1" fillId="0" borderId="9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0"/>
  <sheetViews>
    <sheetView topLeftCell="F1" workbookViewId="0">
      <selection activeCell="G10" sqref="G10"/>
    </sheetView>
  </sheetViews>
  <sheetFormatPr defaultRowHeight="15" x14ac:dyDescent="0.25"/>
  <cols>
    <col min="1" max="1" width="19.140625" bestFit="1" customWidth="1"/>
    <col min="2" max="2" width="8.28515625" customWidth="1"/>
    <col min="3" max="3" width="14.140625" customWidth="1"/>
    <col min="4" max="4" width="12.7109375" customWidth="1"/>
    <col min="5" max="5" width="13.140625" customWidth="1"/>
  </cols>
  <sheetData>
    <row r="1" spans="1:12" ht="15" customHeight="1" x14ac:dyDescent="0.25">
      <c r="A1" s="49" t="s">
        <v>39</v>
      </c>
      <c r="B1" s="49" t="s">
        <v>9</v>
      </c>
      <c r="C1" s="49" t="s">
        <v>0</v>
      </c>
      <c r="D1" s="49" t="s">
        <v>1</v>
      </c>
      <c r="E1" s="49"/>
    </row>
    <row r="2" spans="1:12" x14ac:dyDescent="0.25">
      <c r="A2" s="49"/>
      <c r="B2" s="49"/>
      <c r="C2" s="49"/>
      <c r="D2" s="32" t="s">
        <v>8</v>
      </c>
      <c r="E2" s="32" t="s">
        <v>5</v>
      </c>
    </row>
    <row r="3" spans="1:12" x14ac:dyDescent="0.25">
      <c r="A3" s="36" t="s">
        <v>126</v>
      </c>
      <c r="B3" s="26">
        <v>10</v>
      </c>
      <c r="C3" s="26">
        <v>13</v>
      </c>
      <c r="D3" s="26">
        <f>10+34+318+22</f>
        <v>384</v>
      </c>
      <c r="E3" s="29">
        <f>(C3*D3)*0.01</f>
        <v>49.92</v>
      </c>
      <c r="K3">
        <v>5</v>
      </c>
      <c r="L3">
        <v>0.154</v>
      </c>
    </row>
    <row r="4" spans="1:12" x14ac:dyDescent="0.25">
      <c r="A4" s="36" t="s">
        <v>127</v>
      </c>
      <c r="B4" s="26">
        <v>10</v>
      </c>
      <c r="C4" s="26">
        <v>13</v>
      </c>
      <c r="D4" s="26">
        <f>20+115+40+4</f>
        <v>179</v>
      </c>
      <c r="E4" s="29">
        <f t="shared" ref="E4:E13" si="0">(C4*D4)*0.01</f>
        <v>23.27</v>
      </c>
    </row>
    <row r="5" spans="1:12" x14ac:dyDescent="0.25">
      <c r="A5" s="36" t="s">
        <v>128</v>
      </c>
      <c r="B5" s="26">
        <v>8</v>
      </c>
      <c r="C5" s="26">
        <v>18</v>
      </c>
      <c r="D5" s="26">
        <f>12+12+130</f>
        <v>154</v>
      </c>
      <c r="E5" s="29">
        <f t="shared" si="0"/>
        <v>27.72</v>
      </c>
      <c r="K5">
        <v>6.3</v>
      </c>
      <c r="L5">
        <v>0.245</v>
      </c>
    </row>
    <row r="6" spans="1:12" x14ac:dyDescent="0.25">
      <c r="A6" s="36" t="s">
        <v>129</v>
      </c>
      <c r="B6" s="26">
        <v>8</v>
      </c>
      <c r="C6" s="26">
        <v>6</v>
      </c>
      <c r="D6" s="26">
        <f>298+106+10+10</f>
        <v>424</v>
      </c>
      <c r="E6" s="29">
        <f t="shared" si="0"/>
        <v>25.44</v>
      </c>
      <c r="K6">
        <v>8</v>
      </c>
      <c r="L6">
        <v>0.39500000000000002</v>
      </c>
    </row>
    <row r="7" spans="1:12" x14ac:dyDescent="0.25">
      <c r="A7" s="36" t="s">
        <v>131</v>
      </c>
      <c r="B7" s="26">
        <v>8</v>
      </c>
      <c r="C7" s="26">
        <v>7</v>
      </c>
      <c r="D7" s="26">
        <f>280+12+12</f>
        <v>304</v>
      </c>
      <c r="E7" s="29">
        <f t="shared" si="0"/>
        <v>21.28</v>
      </c>
    </row>
    <row r="8" spans="1:12" x14ac:dyDescent="0.25">
      <c r="A8" s="36" t="s">
        <v>132</v>
      </c>
      <c r="B8" s="26">
        <v>10</v>
      </c>
      <c r="C8" s="26">
        <v>13</v>
      </c>
      <c r="D8" s="26">
        <f>10+146+235+22</f>
        <v>413</v>
      </c>
      <c r="E8" s="29">
        <f t="shared" si="0"/>
        <v>53.69</v>
      </c>
    </row>
    <row r="9" spans="1:12" x14ac:dyDescent="0.25">
      <c r="A9" s="36" t="s">
        <v>133</v>
      </c>
      <c r="B9" s="26">
        <v>8</v>
      </c>
      <c r="C9" s="26">
        <v>6</v>
      </c>
      <c r="D9" s="26">
        <f>10+91+298+10</f>
        <v>409</v>
      </c>
      <c r="E9" s="29">
        <f t="shared" si="0"/>
        <v>24.54</v>
      </c>
    </row>
    <row r="10" spans="1:12" x14ac:dyDescent="0.25">
      <c r="A10" s="36" t="s">
        <v>134</v>
      </c>
      <c r="B10" s="26">
        <v>8</v>
      </c>
      <c r="C10" s="26">
        <v>18</v>
      </c>
      <c r="D10" s="26">
        <f>12+12+130</f>
        <v>154</v>
      </c>
      <c r="E10" s="29">
        <f t="shared" si="0"/>
        <v>27.72</v>
      </c>
    </row>
    <row r="11" spans="1:12" x14ac:dyDescent="0.25">
      <c r="A11" s="36" t="s">
        <v>135</v>
      </c>
      <c r="B11" s="26">
        <v>10</v>
      </c>
      <c r="C11" s="26">
        <v>13</v>
      </c>
      <c r="D11" s="26">
        <f>20+115+40+4</f>
        <v>179</v>
      </c>
      <c r="E11" s="29">
        <f t="shared" si="0"/>
        <v>23.27</v>
      </c>
    </row>
    <row r="12" spans="1:12" x14ac:dyDescent="0.25">
      <c r="A12" s="36" t="s">
        <v>136</v>
      </c>
      <c r="B12" s="26">
        <v>6.3</v>
      </c>
      <c r="C12" s="26">
        <v>28</v>
      </c>
      <c r="D12" s="26">
        <v>98</v>
      </c>
      <c r="E12" s="29">
        <f t="shared" si="0"/>
        <v>27.44</v>
      </c>
    </row>
    <row r="13" spans="1:12" x14ac:dyDescent="0.25">
      <c r="A13" s="36" t="s">
        <v>137</v>
      </c>
      <c r="B13" s="26">
        <v>10</v>
      </c>
      <c r="C13" s="26">
        <v>4</v>
      </c>
      <c r="D13" s="26">
        <v>330</v>
      </c>
      <c r="E13" s="29">
        <f t="shared" si="0"/>
        <v>13.200000000000001</v>
      </c>
    </row>
    <row r="14" spans="1:12" ht="15" customHeight="1" x14ac:dyDescent="0.25">
      <c r="A14" s="50"/>
      <c r="B14" s="50"/>
      <c r="C14" s="50"/>
      <c r="D14" s="50"/>
      <c r="E14" s="50"/>
      <c r="K14">
        <v>10</v>
      </c>
      <c r="L14">
        <v>0.61699999999999999</v>
      </c>
    </row>
    <row r="15" spans="1:12" x14ac:dyDescent="0.25">
      <c r="A15" s="51" t="s">
        <v>2</v>
      </c>
      <c r="B15" s="52"/>
      <c r="C15" s="52"/>
      <c r="D15" s="52"/>
      <c r="E15" s="53"/>
      <c r="K15" s="18">
        <v>12.5</v>
      </c>
      <c r="L15">
        <v>0.96299999999999997</v>
      </c>
    </row>
    <row r="16" spans="1:12" ht="25.5" x14ac:dyDescent="0.25">
      <c r="A16" s="32" t="s">
        <v>3</v>
      </c>
      <c r="B16" s="32" t="s">
        <v>9</v>
      </c>
      <c r="C16" s="32" t="s">
        <v>5</v>
      </c>
      <c r="D16" s="32" t="s">
        <v>6</v>
      </c>
      <c r="E16" s="32" t="s">
        <v>7</v>
      </c>
    </row>
    <row r="17" spans="1:5" x14ac:dyDescent="0.25">
      <c r="A17" s="26" t="s">
        <v>4</v>
      </c>
      <c r="B17" s="26">
        <v>6.3</v>
      </c>
      <c r="C17" s="29">
        <f>((E12)*1.1)</f>
        <v>30.184000000000005</v>
      </c>
      <c r="D17" s="37">
        <f>C17/12</f>
        <v>2.5153333333333339</v>
      </c>
      <c r="E17" s="29">
        <f>C17*0.245</f>
        <v>7.395080000000001</v>
      </c>
    </row>
    <row r="18" spans="1:5" x14ac:dyDescent="0.25">
      <c r="A18" s="26" t="s">
        <v>4</v>
      </c>
      <c r="B18" s="26">
        <v>8</v>
      </c>
      <c r="C18" s="29">
        <f>((E5+E6+E7+E9+E10)*1.1)</f>
        <v>139.37</v>
      </c>
      <c r="D18" s="37">
        <f>C18/12</f>
        <v>11.614166666666668</v>
      </c>
      <c r="E18" s="29">
        <f>C18*0.395</f>
        <v>55.051150000000007</v>
      </c>
    </row>
    <row r="19" spans="1:5" x14ac:dyDescent="0.25">
      <c r="A19" s="26" t="s">
        <v>4</v>
      </c>
      <c r="B19" s="26">
        <v>10</v>
      </c>
      <c r="C19" s="29">
        <f>((E3+E8+E4+E11+E13)*1.1)</f>
        <v>179.685</v>
      </c>
      <c r="D19" s="37">
        <f>C19/12</f>
        <v>14.973750000000001</v>
      </c>
      <c r="E19" s="29">
        <f>C19*0.617</f>
        <v>110.865645</v>
      </c>
    </row>
    <row r="20" spans="1:5" x14ac:dyDescent="0.25">
      <c r="A20" s="46" t="s">
        <v>10</v>
      </c>
      <c r="B20" s="47"/>
      <c r="C20" s="47"/>
      <c r="D20" s="48"/>
      <c r="E20" s="29">
        <f>SUM(E17:E19)</f>
        <v>173.31187500000001</v>
      </c>
    </row>
  </sheetData>
  <mergeCells count="7">
    <mergeCell ref="A20:D20"/>
    <mergeCell ref="A1:A2"/>
    <mergeCell ref="B1:B2"/>
    <mergeCell ref="C1:C2"/>
    <mergeCell ref="D1:E1"/>
    <mergeCell ref="A14:E14"/>
    <mergeCell ref="A15:E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7"/>
  <sheetViews>
    <sheetView zoomScale="90" zoomScaleNormal="90" workbookViewId="0">
      <selection activeCell="C23" sqref="C23"/>
    </sheetView>
  </sheetViews>
  <sheetFormatPr defaultRowHeight="15" x14ac:dyDescent="0.25"/>
  <cols>
    <col min="1" max="1" width="21.5703125" customWidth="1"/>
    <col min="2" max="2" width="13.5703125" customWidth="1"/>
    <col min="3" max="4" width="16.7109375" customWidth="1"/>
    <col min="5" max="5" width="16.42578125" customWidth="1"/>
    <col min="6" max="6" width="19.85546875" customWidth="1"/>
    <col min="7" max="7" width="16.140625" customWidth="1"/>
  </cols>
  <sheetData>
    <row r="3" spans="1:5" x14ac:dyDescent="0.25">
      <c r="A3" s="54" t="s">
        <v>130</v>
      </c>
      <c r="B3" s="54"/>
      <c r="C3" s="54"/>
      <c r="D3" s="54"/>
      <c r="E3" s="13"/>
    </row>
    <row r="4" spans="1:5" ht="25.5" x14ac:dyDescent="0.25">
      <c r="A4" s="35" t="s">
        <v>36</v>
      </c>
      <c r="B4" s="35" t="s">
        <v>30</v>
      </c>
      <c r="C4" s="32" t="s">
        <v>139</v>
      </c>
      <c r="D4" s="35" t="s">
        <v>37</v>
      </c>
    </row>
    <row r="5" spans="1:5" x14ac:dyDescent="0.25">
      <c r="A5" s="15" t="s">
        <v>74</v>
      </c>
      <c r="B5" s="14">
        <f>((2.85+3.05)*1.35)+(0.18*18*1.35)+(1.35*2.85)</f>
        <v>16.186500000000002</v>
      </c>
      <c r="C5" s="17">
        <f>(0.66*1.35)+(0.144*2.85)+(0.66*1.35)</f>
        <v>2.1924000000000001</v>
      </c>
      <c r="D5" s="55">
        <f>'Armação Escada'!E20</f>
        <v>173.31187500000001</v>
      </c>
    </row>
    <row r="6" spans="1:5" x14ac:dyDescent="0.25">
      <c r="A6" s="15" t="s">
        <v>138</v>
      </c>
      <c r="B6" s="14">
        <f>(0.4+0.4+0.15)*2.85</f>
        <v>2.7075000000000005</v>
      </c>
      <c r="C6" s="17">
        <f>2.85*0.15*0.4</f>
        <v>0.17100000000000001</v>
      </c>
      <c r="D6" s="56"/>
    </row>
    <row r="7" spans="1:5" x14ac:dyDescent="0.25">
      <c r="A7" s="16" t="s">
        <v>29</v>
      </c>
      <c r="B7" s="17">
        <f>B5+B6</f>
        <v>18.894000000000002</v>
      </c>
      <c r="C7" s="17">
        <f>C5+C6</f>
        <v>2.3633999999999999</v>
      </c>
      <c r="D7" s="57"/>
    </row>
  </sheetData>
  <mergeCells count="2">
    <mergeCell ref="A3:D3"/>
    <mergeCell ref="D5:D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9"/>
  <sheetViews>
    <sheetView tabSelected="1" topLeftCell="A17" zoomScale="90" zoomScaleNormal="90" workbookViewId="0">
      <selection activeCell="F43" sqref="F43"/>
    </sheetView>
  </sheetViews>
  <sheetFormatPr defaultRowHeight="12.75" x14ac:dyDescent="0.25"/>
  <cols>
    <col min="1" max="1" width="9.28515625" style="21" customWidth="1"/>
    <col min="2" max="2" width="8.42578125" style="21" customWidth="1"/>
    <col min="3" max="3" width="10" style="21" customWidth="1"/>
    <col min="4" max="4" width="13.5703125" style="21" customWidth="1"/>
    <col min="5" max="5" width="12.85546875" style="21" customWidth="1"/>
    <col min="6" max="6" width="13.7109375" style="21" customWidth="1"/>
    <col min="7" max="7" width="14.28515625" style="21" customWidth="1"/>
    <col min="8" max="8" width="15.140625" style="21" customWidth="1"/>
    <col min="9" max="9" width="13.5703125" style="21" customWidth="1"/>
    <col min="10" max="10" width="12.5703125" style="21" customWidth="1"/>
    <col min="11" max="11" width="31.7109375" style="21" customWidth="1"/>
    <col min="12" max="16384" width="9.140625" style="21"/>
  </cols>
  <sheetData>
    <row r="1" spans="1:11" ht="15.75" customHeight="1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3"/>
    </row>
    <row r="2" spans="1:11" ht="51" x14ac:dyDescent="0.25">
      <c r="A2" s="32" t="s">
        <v>19</v>
      </c>
      <c r="B2" s="32" t="s">
        <v>21</v>
      </c>
      <c r="C2" s="32" t="s">
        <v>23</v>
      </c>
      <c r="D2" s="32" t="s">
        <v>20</v>
      </c>
      <c r="E2" s="32" t="s">
        <v>26</v>
      </c>
      <c r="F2" s="32" t="s">
        <v>32</v>
      </c>
      <c r="G2" s="32" t="s">
        <v>30</v>
      </c>
      <c r="H2" s="32" t="s">
        <v>35</v>
      </c>
      <c r="I2" s="33" t="s">
        <v>108</v>
      </c>
      <c r="J2" s="33" t="s">
        <v>109</v>
      </c>
    </row>
    <row r="3" spans="1:11" x14ac:dyDescent="0.25">
      <c r="A3" s="9" t="s">
        <v>41</v>
      </c>
      <c r="B3" s="17">
        <v>0.8</v>
      </c>
      <c r="C3" s="17">
        <v>1.6</v>
      </c>
      <c r="D3" s="12">
        <f>B3*C3</f>
        <v>1.2800000000000002</v>
      </c>
      <c r="E3" s="11">
        <v>0.8</v>
      </c>
      <c r="F3" s="23">
        <f>(E3*D3)</f>
        <v>1.0240000000000002</v>
      </c>
      <c r="G3" s="23">
        <f>((B3+C3)*2)*E3</f>
        <v>3.8400000000000007</v>
      </c>
      <c r="H3" s="23">
        <f>((B3+0.25)*(C3+0.25))*0.05</f>
        <v>9.7125000000000017E-2</v>
      </c>
      <c r="I3" s="22">
        <f>(C3+1)*(B3+1)*(E3+0.1)</f>
        <v>4.2120000000000006</v>
      </c>
      <c r="J3" s="23">
        <f>I3-H3-F3</f>
        <v>3.0908750000000005</v>
      </c>
      <c r="K3" s="21">
        <v>1.02</v>
      </c>
    </row>
    <row r="4" spans="1:11" x14ac:dyDescent="0.25">
      <c r="A4" s="9" t="s">
        <v>42</v>
      </c>
      <c r="B4" s="17">
        <v>0.8</v>
      </c>
      <c r="C4" s="17">
        <v>1.6</v>
      </c>
      <c r="D4" s="12">
        <f t="shared" ref="D4:D32" si="0">B4*C4</f>
        <v>1.2800000000000002</v>
      </c>
      <c r="E4" s="11">
        <v>0.8</v>
      </c>
      <c r="F4" s="23">
        <f t="shared" ref="F4:F32" si="1">(E4*D4)</f>
        <v>1.0240000000000002</v>
      </c>
      <c r="G4" s="23">
        <f t="shared" ref="G4:G32" si="2">((B4+C4)*2)*E4</f>
        <v>3.8400000000000007</v>
      </c>
      <c r="H4" s="23">
        <f t="shared" ref="H4:H32" si="3">((B4+0.25)*(C4+0.25))*0.05</f>
        <v>9.7125000000000017E-2</v>
      </c>
      <c r="I4" s="22">
        <f t="shared" ref="I4:I32" si="4">(C4+1)*(B4+1)*(E4+0.1)</f>
        <v>4.2120000000000006</v>
      </c>
      <c r="J4" s="23">
        <f t="shared" ref="J4:J32" si="5">I4-H4-F4</f>
        <v>3.0908750000000005</v>
      </c>
      <c r="K4" s="21">
        <v>1.02</v>
      </c>
    </row>
    <row r="5" spans="1:11" x14ac:dyDescent="0.25">
      <c r="A5" s="9" t="s">
        <v>43</v>
      </c>
      <c r="B5" s="17">
        <v>1</v>
      </c>
      <c r="C5" s="17">
        <v>1</v>
      </c>
      <c r="D5" s="12">
        <f t="shared" si="0"/>
        <v>1</v>
      </c>
      <c r="E5" s="11">
        <v>0.8</v>
      </c>
      <c r="F5" s="23">
        <f t="shared" si="1"/>
        <v>0.8</v>
      </c>
      <c r="G5" s="23">
        <f t="shared" si="2"/>
        <v>3.2</v>
      </c>
      <c r="H5" s="23">
        <f t="shared" si="3"/>
        <v>7.8125E-2</v>
      </c>
      <c r="I5" s="22">
        <f t="shared" si="4"/>
        <v>3.6</v>
      </c>
      <c r="J5" s="23">
        <f t="shared" si="5"/>
        <v>2.7218749999999998</v>
      </c>
      <c r="K5" s="21">
        <v>0.8</v>
      </c>
    </row>
    <row r="6" spans="1:11" x14ac:dyDescent="0.25">
      <c r="A6" s="9" t="s">
        <v>44</v>
      </c>
      <c r="B6" s="17">
        <v>0.8</v>
      </c>
      <c r="C6" s="17">
        <v>1.6</v>
      </c>
      <c r="D6" s="12">
        <f t="shared" si="0"/>
        <v>1.2800000000000002</v>
      </c>
      <c r="E6" s="11">
        <v>0.8</v>
      </c>
      <c r="F6" s="23">
        <f t="shared" si="1"/>
        <v>1.0240000000000002</v>
      </c>
      <c r="G6" s="23">
        <f t="shared" si="2"/>
        <v>3.8400000000000007</v>
      </c>
      <c r="H6" s="23">
        <f t="shared" si="3"/>
        <v>9.7125000000000017E-2</v>
      </c>
      <c r="I6" s="22">
        <f t="shared" si="4"/>
        <v>4.2120000000000006</v>
      </c>
      <c r="J6" s="23">
        <f t="shared" si="5"/>
        <v>3.0908750000000005</v>
      </c>
      <c r="K6" s="21">
        <v>1.02</v>
      </c>
    </row>
    <row r="7" spans="1:11" x14ac:dyDescent="0.25">
      <c r="A7" s="9" t="s">
        <v>45</v>
      </c>
      <c r="B7" s="17">
        <v>0.8</v>
      </c>
      <c r="C7" s="17">
        <v>0.8</v>
      </c>
      <c r="D7" s="12">
        <f t="shared" si="0"/>
        <v>0.64000000000000012</v>
      </c>
      <c r="E7" s="11">
        <v>0.8</v>
      </c>
      <c r="F7" s="23">
        <f t="shared" si="1"/>
        <v>0.51200000000000012</v>
      </c>
      <c r="G7" s="23">
        <f t="shared" si="2"/>
        <v>2.5600000000000005</v>
      </c>
      <c r="H7" s="23">
        <f t="shared" si="3"/>
        <v>5.5125000000000007E-2</v>
      </c>
      <c r="I7" s="22">
        <f t="shared" si="4"/>
        <v>2.9160000000000004</v>
      </c>
      <c r="J7" s="23">
        <f t="shared" si="5"/>
        <v>2.3488750000000005</v>
      </c>
      <c r="K7" s="21">
        <v>0.51</v>
      </c>
    </row>
    <row r="8" spans="1:11" x14ac:dyDescent="0.25">
      <c r="A8" s="9" t="s">
        <v>46</v>
      </c>
      <c r="B8" s="17">
        <v>0.8</v>
      </c>
      <c r="C8" s="17">
        <v>0.8</v>
      </c>
      <c r="D8" s="12">
        <f t="shared" si="0"/>
        <v>0.64000000000000012</v>
      </c>
      <c r="E8" s="11">
        <v>0.8</v>
      </c>
      <c r="F8" s="23">
        <f t="shared" si="1"/>
        <v>0.51200000000000012</v>
      </c>
      <c r="G8" s="23">
        <f t="shared" si="2"/>
        <v>2.5600000000000005</v>
      </c>
      <c r="H8" s="23">
        <f t="shared" si="3"/>
        <v>5.5125000000000007E-2</v>
      </c>
      <c r="I8" s="22">
        <f t="shared" si="4"/>
        <v>2.9160000000000004</v>
      </c>
      <c r="J8" s="23">
        <f t="shared" si="5"/>
        <v>2.3488750000000005</v>
      </c>
      <c r="K8" s="21">
        <v>0.51</v>
      </c>
    </row>
    <row r="9" spans="1:11" x14ac:dyDescent="0.25">
      <c r="A9" s="9" t="s">
        <v>47</v>
      </c>
      <c r="B9" s="17">
        <v>0.8</v>
      </c>
      <c r="C9" s="17">
        <v>0.8</v>
      </c>
      <c r="D9" s="12">
        <f t="shared" si="0"/>
        <v>0.64000000000000012</v>
      </c>
      <c r="E9" s="11">
        <v>0.8</v>
      </c>
      <c r="F9" s="23">
        <f t="shared" si="1"/>
        <v>0.51200000000000012</v>
      </c>
      <c r="G9" s="23">
        <f t="shared" si="2"/>
        <v>2.5600000000000005</v>
      </c>
      <c r="H9" s="23">
        <f t="shared" si="3"/>
        <v>5.5125000000000007E-2</v>
      </c>
      <c r="I9" s="22">
        <f t="shared" si="4"/>
        <v>2.9160000000000004</v>
      </c>
      <c r="J9" s="23">
        <f t="shared" si="5"/>
        <v>2.3488750000000005</v>
      </c>
      <c r="K9" s="21">
        <v>0.51</v>
      </c>
    </row>
    <row r="10" spans="1:11" x14ac:dyDescent="0.25">
      <c r="A10" s="9" t="s">
        <v>48</v>
      </c>
      <c r="B10" s="17">
        <v>0.8</v>
      </c>
      <c r="C10" s="17">
        <v>0.8</v>
      </c>
      <c r="D10" s="12">
        <f t="shared" si="0"/>
        <v>0.64000000000000012</v>
      </c>
      <c r="E10" s="11">
        <v>0.8</v>
      </c>
      <c r="F10" s="23">
        <f t="shared" si="1"/>
        <v>0.51200000000000012</v>
      </c>
      <c r="G10" s="23">
        <f t="shared" si="2"/>
        <v>2.5600000000000005</v>
      </c>
      <c r="H10" s="23">
        <f t="shared" si="3"/>
        <v>5.5125000000000007E-2</v>
      </c>
      <c r="I10" s="22">
        <f t="shared" si="4"/>
        <v>2.9160000000000004</v>
      </c>
      <c r="J10" s="23">
        <f t="shared" si="5"/>
        <v>2.3488750000000005</v>
      </c>
      <c r="K10" s="21">
        <v>0.51</v>
      </c>
    </row>
    <row r="11" spans="1:11" x14ac:dyDescent="0.25">
      <c r="A11" s="9" t="s">
        <v>49</v>
      </c>
      <c r="B11" s="17">
        <v>0.8</v>
      </c>
      <c r="C11" s="17">
        <v>0.8</v>
      </c>
      <c r="D11" s="12">
        <f t="shared" si="0"/>
        <v>0.64000000000000012</v>
      </c>
      <c r="E11" s="11">
        <v>0.8</v>
      </c>
      <c r="F11" s="23">
        <f t="shared" si="1"/>
        <v>0.51200000000000012</v>
      </c>
      <c r="G11" s="23">
        <f t="shared" si="2"/>
        <v>2.5600000000000005</v>
      </c>
      <c r="H11" s="23">
        <f t="shared" si="3"/>
        <v>5.5125000000000007E-2</v>
      </c>
      <c r="I11" s="22">
        <f t="shared" si="4"/>
        <v>2.9160000000000004</v>
      </c>
      <c r="J11" s="23">
        <f t="shared" si="5"/>
        <v>2.3488750000000005</v>
      </c>
      <c r="K11" s="21">
        <v>0.51</v>
      </c>
    </row>
    <row r="12" spans="1:11" x14ac:dyDescent="0.25">
      <c r="A12" s="9" t="s">
        <v>50</v>
      </c>
      <c r="B12" s="17">
        <v>1</v>
      </c>
      <c r="C12" s="17">
        <v>1</v>
      </c>
      <c r="D12" s="12">
        <f t="shared" si="0"/>
        <v>1</v>
      </c>
      <c r="E12" s="11">
        <v>0.8</v>
      </c>
      <c r="F12" s="23">
        <f t="shared" si="1"/>
        <v>0.8</v>
      </c>
      <c r="G12" s="23">
        <f t="shared" si="2"/>
        <v>3.2</v>
      </c>
      <c r="H12" s="23">
        <f t="shared" si="3"/>
        <v>7.8125E-2</v>
      </c>
      <c r="I12" s="22">
        <f t="shared" si="4"/>
        <v>3.6</v>
      </c>
      <c r="J12" s="23">
        <f t="shared" si="5"/>
        <v>2.7218749999999998</v>
      </c>
      <c r="K12" s="21">
        <v>0.8</v>
      </c>
    </row>
    <row r="13" spans="1:11" x14ac:dyDescent="0.25">
      <c r="A13" s="9" t="s">
        <v>75</v>
      </c>
      <c r="B13" s="17">
        <v>0.8</v>
      </c>
      <c r="C13" s="17">
        <v>0.8</v>
      </c>
      <c r="D13" s="12">
        <f t="shared" si="0"/>
        <v>0.64000000000000012</v>
      </c>
      <c r="E13" s="11">
        <v>0.8</v>
      </c>
      <c r="F13" s="23">
        <f t="shared" si="1"/>
        <v>0.51200000000000012</v>
      </c>
      <c r="G13" s="23">
        <f t="shared" si="2"/>
        <v>2.5600000000000005</v>
      </c>
      <c r="H13" s="23">
        <f t="shared" si="3"/>
        <v>5.5125000000000007E-2</v>
      </c>
      <c r="I13" s="22">
        <f t="shared" si="4"/>
        <v>2.9160000000000004</v>
      </c>
      <c r="J13" s="23">
        <f t="shared" si="5"/>
        <v>2.3488750000000005</v>
      </c>
      <c r="K13" s="21">
        <v>0.51</v>
      </c>
    </row>
    <row r="14" spans="1:11" x14ac:dyDescent="0.25">
      <c r="A14" s="9" t="s">
        <v>76</v>
      </c>
      <c r="B14" s="17">
        <v>0.8</v>
      </c>
      <c r="C14" s="17">
        <v>0.8</v>
      </c>
      <c r="D14" s="12">
        <f t="shared" si="0"/>
        <v>0.64000000000000012</v>
      </c>
      <c r="E14" s="11">
        <v>0.8</v>
      </c>
      <c r="F14" s="23">
        <f t="shared" si="1"/>
        <v>0.51200000000000012</v>
      </c>
      <c r="G14" s="23">
        <f t="shared" si="2"/>
        <v>2.5600000000000005</v>
      </c>
      <c r="H14" s="23">
        <f t="shared" si="3"/>
        <v>5.5125000000000007E-2</v>
      </c>
      <c r="I14" s="22">
        <f t="shared" si="4"/>
        <v>2.9160000000000004</v>
      </c>
      <c r="J14" s="23">
        <f t="shared" si="5"/>
        <v>2.3488750000000005</v>
      </c>
      <c r="K14" s="21">
        <v>0.51</v>
      </c>
    </row>
    <row r="15" spans="1:11" x14ac:dyDescent="0.25">
      <c r="A15" s="9" t="s">
        <v>77</v>
      </c>
      <c r="B15" s="17">
        <v>0.8</v>
      </c>
      <c r="C15" s="17">
        <v>1.6</v>
      </c>
      <c r="D15" s="12">
        <f t="shared" si="0"/>
        <v>1.2800000000000002</v>
      </c>
      <c r="E15" s="11">
        <v>0.8</v>
      </c>
      <c r="F15" s="23">
        <f t="shared" si="1"/>
        <v>1.0240000000000002</v>
      </c>
      <c r="G15" s="23">
        <f t="shared" si="2"/>
        <v>3.8400000000000007</v>
      </c>
      <c r="H15" s="23">
        <f t="shared" si="3"/>
        <v>9.7125000000000017E-2</v>
      </c>
      <c r="I15" s="22">
        <f t="shared" si="4"/>
        <v>4.2120000000000006</v>
      </c>
      <c r="J15" s="23">
        <f t="shared" si="5"/>
        <v>3.0908750000000005</v>
      </c>
      <c r="K15" s="21">
        <v>1.02</v>
      </c>
    </row>
    <row r="16" spans="1:11" x14ac:dyDescent="0.25">
      <c r="A16" s="9" t="s">
        <v>78</v>
      </c>
      <c r="B16" s="17">
        <v>0.8</v>
      </c>
      <c r="C16" s="17">
        <v>1.6</v>
      </c>
      <c r="D16" s="12">
        <f t="shared" si="0"/>
        <v>1.2800000000000002</v>
      </c>
      <c r="E16" s="11">
        <v>0.8</v>
      </c>
      <c r="F16" s="23">
        <f t="shared" si="1"/>
        <v>1.0240000000000002</v>
      </c>
      <c r="G16" s="23">
        <f t="shared" si="2"/>
        <v>3.8400000000000007</v>
      </c>
      <c r="H16" s="23">
        <f t="shared" si="3"/>
        <v>9.7125000000000017E-2</v>
      </c>
      <c r="I16" s="22">
        <f t="shared" si="4"/>
        <v>4.2120000000000006</v>
      </c>
      <c r="J16" s="23">
        <f t="shared" si="5"/>
        <v>3.0908750000000005</v>
      </c>
      <c r="K16" s="21">
        <v>1.02</v>
      </c>
    </row>
    <row r="17" spans="1:11" x14ac:dyDescent="0.25">
      <c r="A17" s="9" t="s">
        <v>79</v>
      </c>
      <c r="B17" s="17">
        <v>0.8</v>
      </c>
      <c r="C17" s="17">
        <v>1.6</v>
      </c>
      <c r="D17" s="12">
        <f t="shared" si="0"/>
        <v>1.2800000000000002</v>
      </c>
      <c r="E17" s="11">
        <v>0.8</v>
      </c>
      <c r="F17" s="23">
        <f t="shared" si="1"/>
        <v>1.0240000000000002</v>
      </c>
      <c r="G17" s="23">
        <f t="shared" si="2"/>
        <v>3.8400000000000007</v>
      </c>
      <c r="H17" s="23">
        <f t="shared" si="3"/>
        <v>9.7125000000000017E-2</v>
      </c>
      <c r="I17" s="22">
        <f t="shared" si="4"/>
        <v>4.2120000000000006</v>
      </c>
      <c r="J17" s="23">
        <f t="shared" si="5"/>
        <v>3.0908750000000005</v>
      </c>
      <c r="K17" s="21">
        <v>1.02</v>
      </c>
    </row>
    <row r="18" spans="1:11" x14ac:dyDescent="0.25">
      <c r="A18" s="9" t="s">
        <v>80</v>
      </c>
      <c r="B18" s="17">
        <v>0.8</v>
      </c>
      <c r="C18" s="17">
        <v>1.6</v>
      </c>
      <c r="D18" s="12">
        <f t="shared" si="0"/>
        <v>1.2800000000000002</v>
      </c>
      <c r="E18" s="11">
        <v>0.8</v>
      </c>
      <c r="F18" s="23">
        <f t="shared" si="1"/>
        <v>1.0240000000000002</v>
      </c>
      <c r="G18" s="23">
        <f t="shared" si="2"/>
        <v>3.8400000000000007</v>
      </c>
      <c r="H18" s="23">
        <f t="shared" si="3"/>
        <v>9.7125000000000017E-2</v>
      </c>
      <c r="I18" s="22">
        <f t="shared" si="4"/>
        <v>4.2120000000000006</v>
      </c>
      <c r="J18" s="23">
        <f t="shared" si="5"/>
        <v>3.0908750000000005</v>
      </c>
      <c r="K18" s="21">
        <v>1.02</v>
      </c>
    </row>
    <row r="19" spans="1:11" x14ac:dyDescent="0.25">
      <c r="A19" s="9" t="s">
        <v>81</v>
      </c>
      <c r="B19" s="17">
        <v>0.8</v>
      </c>
      <c r="C19" s="17">
        <v>0.8</v>
      </c>
      <c r="D19" s="12">
        <f t="shared" si="0"/>
        <v>0.64000000000000012</v>
      </c>
      <c r="E19" s="11">
        <v>0.8</v>
      </c>
      <c r="F19" s="23">
        <f t="shared" si="1"/>
        <v>0.51200000000000012</v>
      </c>
      <c r="G19" s="23">
        <f t="shared" si="2"/>
        <v>2.5600000000000005</v>
      </c>
      <c r="H19" s="23">
        <f t="shared" si="3"/>
        <v>5.5125000000000007E-2</v>
      </c>
      <c r="I19" s="22">
        <f t="shared" si="4"/>
        <v>2.9160000000000004</v>
      </c>
      <c r="J19" s="23">
        <f t="shared" si="5"/>
        <v>2.3488750000000005</v>
      </c>
      <c r="K19" s="21">
        <v>0.51</v>
      </c>
    </row>
    <row r="20" spans="1:11" x14ac:dyDescent="0.25">
      <c r="A20" s="9" t="s">
        <v>82</v>
      </c>
      <c r="B20" s="17">
        <v>0.8</v>
      </c>
      <c r="C20" s="17">
        <v>1.6</v>
      </c>
      <c r="D20" s="12">
        <f t="shared" si="0"/>
        <v>1.2800000000000002</v>
      </c>
      <c r="E20" s="11">
        <v>0.8</v>
      </c>
      <c r="F20" s="23">
        <f t="shared" si="1"/>
        <v>1.0240000000000002</v>
      </c>
      <c r="G20" s="23">
        <f t="shared" si="2"/>
        <v>3.8400000000000007</v>
      </c>
      <c r="H20" s="23">
        <f t="shared" si="3"/>
        <v>9.7125000000000017E-2</v>
      </c>
      <c r="I20" s="22">
        <f t="shared" si="4"/>
        <v>4.2120000000000006</v>
      </c>
      <c r="J20" s="23">
        <f t="shared" si="5"/>
        <v>3.0908750000000005</v>
      </c>
      <c r="K20" s="21">
        <v>1.02</v>
      </c>
    </row>
    <row r="21" spans="1:11" x14ac:dyDescent="0.25">
      <c r="A21" s="9" t="s">
        <v>83</v>
      </c>
      <c r="B21" s="17">
        <v>0.8</v>
      </c>
      <c r="C21" s="17">
        <v>1.6</v>
      </c>
      <c r="D21" s="12">
        <f t="shared" si="0"/>
        <v>1.2800000000000002</v>
      </c>
      <c r="E21" s="11">
        <v>0.8</v>
      </c>
      <c r="F21" s="23">
        <f t="shared" si="1"/>
        <v>1.0240000000000002</v>
      </c>
      <c r="G21" s="23">
        <f t="shared" si="2"/>
        <v>3.8400000000000007</v>
      </c>
      <c r="H21" s="23">
        <f t="shared" si="3"/>
        <v>9.7125000000000017E-2</v>
      </c>
      <c r="I21" s="22">
        <f t="shared" si="4"/>
        <v>4.2120000000000006</v>
      </c>
      <c r="J21" s="23">
        <f t="shared" si="5"/>
        <v>3.0908750000000005</v>
      </c>
      <c r="K21" s="21">
        <v>1.02</v>
      </c>
    </row>
    <row r="22" spans="1:11" x14ac:dyDescent="0.25">
      <c r="A22" s="9" t="s">
        <v>84</v>
      </c>
      <c r="B22" s="17">
        <v>1</v>
      </c>
      <c r="C22" s="17">
        <v>1</v>
      </c>
      <c r="D22" s="12">
        <f t="shared" si="0"/>
        <v>1</v>
      </c>
      <c r="E22" s="11">
        <v>0.8</v>
      </c>
      <c r="F22" s="23">
        <f t="shared" si="1"/>
        <v>0.8</v>
      </c>
      <c r="G22" s="23">
        <f t="shared" si="2"/>
        <v>3.2</v>
      </c>
      <c r="H22" s="23">
        <f t="shared" si="3"/>
        <v>7.8125E-2</v>
      </c>
      <c r="I22" s="22">
        <f t="shared" si="4"/>
        <v>3.6</v>
      </c>
      <c r="J22" s="23">
        <f t="shared" si="5"/>
        <v>2.7218749999999998</v>
      </c>
      <c r="K22" s="21">
        <v>0.8</v>
      </c>
    </row>
    <row r="23" spans="1:11" x14ac:dyDescent="0.25">
      <c r="A23" s="9" t="s">
        <v>85</v>
      </c>
      <c r="B23" s="17">
        <v>0.8</v>
      </c>
      <c r="C23" s="17">
        <v>0.8</v>
      </c>
      <c r="D23" s="12">
        <f t="shared" si="0"/>
        <v>0.64000000000000012</v>
      </c>
      <c r="E23" s="11">
        <v>0.8</v>
      </c>
      <c r="F23" s="23">
        <f t="shared" si="1"/>
        <v>0.51200000000000012</v>
      </c>
      <c r="G23" s="23">
        <f t="shared" si="2"/>
        <v>2.5600000000000005</v>
      </c>
      <c r="H23" s="23">
        <f t="shared" si="3"/>
        <v>5.5125000000000007E-2</v>
      </c>
      <c r="I23" s="22">
        <f t="shared" si="4"/>
        <v>2.9160000000000004</v>
      </c>
      <c r="J23" s="23">
        <f t="shared" si="5"/>
        <v>2.3488750000000005</v>
      </c>
      <c r="K23" s="21">
        <v>0.51</v>
      </c>
    </row>
    <row r="24" spans="1:11" x14ac:dyDescent="0.25">
      <c r="A24" s="9" t="s">
        <v>86</v>
      </c>
      <c r="B24" s="17">
        <v>0.8</v>
      </c>
      <c r="C24" s="17">
        <v>0.8</v>
      </c>
      <c r="D24" s="12">
        <f t="shared" si="0"/>
        <v>0.64000000000000012</v>
      </c>
      <c r="E24" s="11">
        <v>0.8</v>
      </c>
      <c r="F24" s="23">
        <f t="shared" si="1"/>
        <v>0.51200000000000012</v>
      </c>
      <c r="G24" s="23">
        <f t="shared" si="2"/>
        <v>2.5600000000000005</v>
      </c>
      <c r="H24" s="23">
        <f t="shared" si="3"/>
        <v>5.5125000000000007E-2</v>
      </c>
      <c r="I24" s="22">
        <f t="shared" si="4"/>
        <v>2.9160000000000004</v>
      </c>
      <c r="J24" s="23">
        <f t="shared" si="5"/>
        <v>2.3488750000000005</v>
      </c>
      <c r="K24" s="21">
        <v>0.51</v>
      </c>
    </row>
    <row r="25" spans="1:11" x14ac:dyDescent="0.25">
      <c r="A25" s="9" t="s">
        <v>87</v>
      </c>
      <c r="B25" s="17">
        <v>0.8</v>
      </c>
      <c r="C25" s="17">
        <v>1.6</v>
      </c>
      <c r="D25" s="12">
        <f t="shared" si="0"/>
        <v>1.2800000000000002</v>
      </c>
      <c r="E25" s="11">
        <v>0.8</v>
      </c>
      <c r="F25" s="23">
        <f t="shared" si="1"/>
        <v>1.0240000000000002</v>
      </c>
      <c r="G25" s="23">
        <f t="shared" si="2"/>
        <v>3.8400000000000007</v>
      </c>
      <c r="H25" s="23">
        <f t="shared" si="3"/>
        <v>9.7125000000000017E-2</v>
      </c>
      <c r="I25" s="22">
        <f t="shared" si="4"/>
        <v>4.2120000000000006</v>
      </c>
      <c r="J25" s="23">
        <f t="shared" si="5"/>
        <v>3.0908750000000005</v>
      </c>
      <c r="K25" s="21">
        <v>1.02</v>
      </c>
    </row>
    <row r="26" spans="1:11" x14ac:dyDescent="0.25">
      <c r="A26" s="9" t="s">
        <v>88</v>
      </c>
      <c r="B26" s="17">
        <v>0.8</v>
      </c>
      <c r="C26" s="17">
        <v>0.8</v>
      </c>
      <c r="D26" s="12">
        <f t="shared" si="0"/>
        <v>0.64000000000000012</v>
      </c>
      <c r="E26" s="11">
        <v>0.8</v>
      </c>
      <c r="F26" s="23">
        <f t="shared" si="1"/>
        <v>0.51200000000000012</v>
      </c>
      <c r="G26" s="23">
        <f t="shared" si="2"/>
        <v>2.5600000000000005</v>
      </c>
      <c r="H26" s="23">
        <f t="shared" si="3"/>
        <v>5.5125000000000007E-2</v>
      </c>
      <c r="I26" s="22">
        <f t="shared" si="4"/>
        <v>2.9160000000000004</v>
      </c>
      <c r="J26" s="23">
        <f t="shared" si="5"/>
        <v>2.3488750000000005</v>
      </c>
      <c r="K26" s="21">
        <v>0.51</v>
      </c>
    </row>
    <row r="27" spans="1:11" x14ac:dyDescent="0.25">
      <c r="A27" s="9" t="s">
        <v>112</v>
      </c>
      <c r="B27" s="17">
        <v>0.8</v>
      </c>
      <c r="C27" s="17">
        <v>0.8</v>
      </c>
      <c r="D27" s="12">
        <f t="shared" si="0"/>
        <v>0.64000000000000012</v>
      </c>
      <c r="E27" s="11">
        <v>0.8</v>
      </c>
      <c r="F27" s="23">
        <f t="shared" si="1"/>
        <v>0.51200000000000012</v>
      </c>
      <c r="G27" s="23">
        <f t="shared" si="2"/>
        <v>2.5600000000000005</v>
      </c>
      <c r="H27" s="23">
        <f t="shared" si="3"/>
        <v>5.5125000000000007E-2</v>
      </c>
      <c r="I27" s="22">
        <f t="shared" si="4"/>
        <v>2.9160000000000004</v>
      </c>
      <c r="J27" s="23">
        <f t="shared" si="5"/>
        <v>2.3488750000000005</v>
      </c>
      <c r="K27" s="21">
        <v>0.51</v>
      </c>
    </row>
    <row r="28" spans="1:11" x14ac:dyDescent="0.25">
      <c r="A28" s="9" t="s">
        <v>113</v>
      </c>
      <c r="B28" s="17">
        <v>0.8</v>
      </c>
      <c r="C28" s="17">
        <v>0.8</v>
      </c>
      <c r="D28" s="12">
        <f t="shared" si="0"/>
        <v>0.64000000000000012</v>
      </c>
      <c r="E28" s="11">
        <v>0.8</v>
      </c>
      <c r="F28" s="23">
        <f t="shared" si="1"/>
        <v>0.51200000000000012</v>
      </c>
      <c r="G28" s="23">
        <f t="shared" si="2"/>
        <v>2.5600000000000005</v>
      </c>
      <c r="H28" s="23">
        <f t="shared" si="3"/>
        <v>5.5125000000000007E-2</v>
      </c>
      <c r="I28" s="22">
        <f t="shared" si="4"/>
        <v>2.9160000000000004</v>
      </c>
      <c r="J28" s="23">
        <f t="shared" si="5"/>
        <v>2.3488750000000005</v>
      </c>
      <c r="K28" s="21">
        <v>0.51</v>
      </c>
    </row>
    <row r="29" spans="1:11" x14ac:dyDescent="0.25">
      <c r="A29" s="9" t="s">
        <v>114</v>
      </c>
      <c r="B29" s="17">
        <v>0.8</v>
      </c>
      <c r="C29" s="17">
        <v>0.8</v>
      </c>
      <c r="D29" s="12">
        <f t="shared" si="0"/>
        <v>0.64000000000000012</v>
      </c>
      <c r="E29" s="11">
        <v>0.8</v>
      </c>
      <c r="F29" s="23">
        <f t="shared" si="1"/>
        <v>0.51200000000000012</v>
      </c>
      <c r="G29" s="23">
        <f t="shared" si="2"/>
        <v>2.5600000000000005</v>
      </c>
      <c r="H29" s="23">
        <f t="shared" si="3"/>
        <v>5.5125000000000007E-2</v>
      </c>
      <c r="I29" s="22">
        <f t="shared" si="4"/>
        <v>2.9160000000000004</v>
      </c>
      <c r="J29" s="23">
        <f t="shared" si="5"/>
        <v>2.3488750000000005</v>
      </c>
      <c r="K29" s="21">
        <v>0.51</v>
      </c>
    </row>
    <row r="30" spans="1:11" x14ac:dyDescent="0.25">
      <c r="A30" s="9" t="s">
        <v>115</v>
      </c>
      <c r="B30" s="17">
        <v>0.8</v>
      </c>
      <c r="C30" s="17">
        <v>0.8</v>
      </c>
      <c r="D30" s="12">
        <f t="shared" si="0"/>
        <v>0.64000000000000012</v>
      </c>
      <c r="E30" s="11">
        <v>0.8</v>
      </c>
      <c r="F30" s="23">
        <f t="shared" si="1"/>
        <v>0.51200000000000012</v>
      </c>
      <c r="G30" s="23">
        <f t="shared" si="2"/>
        <v>2.5600000000000005</v>
      </c>
      <c r="H30" s="23">
        <f t="shared" si="3"/>
        <v>5.5125000000000007E-2</v>
      </c>
      <c r="I30" s="22">
        <f t="shared" si="4"/>
        <v>2.9160000000000004</v>
      </c>
      <c r="J30" s="23">
        <f t="shared" si="5"/>
        <v>2.3488750000000005</v>
      </c>
      <c r="K30" s="21">
        <v>0.51</v>
      </c>
    </row>
    <row r="31" spans="1:11" x14ac:dyDescent="0.25">
      <c r="A31" s="9" t="s">
        <v>116</v>
      </c>
      <c r="B31" s="17">
        <v>0.8</v>
      </c>
      <c r="C31" s="17">
        <v>1.6</v>
      </c>
      <c r="D31" s="12">
        <f t="shared" si="0"/>
        <v>1.2800000000000002</v>
      </c>
      <c r="E31" s="11">
        <v>0.8</v>
      </c>
      <c r="F31" s="23">
        <f t="shared" si="1"/>
        <v>1.0240000000000002</v>
      </c>
      <c r="G31" s="23">
        <f t="shared" si="2"/>
        <v>3.8400000000000007</v>
      </c>
      <c r="H31" s="23">
        <f t="shared" si="3"/>
        <v>9.7125000000000017E-2</v>
      </c>
      <c r="I31" s="22">
        <f t="shared" si="4"/>
        <v>4.2120000000000006</v>
      </c>
      <c r="J31" s="23">
        <f t="shared" si="5"/>
        <v>3.0908750000000005</v>
      </c>
      <c r="K31" s="21">
        <v>1.02</v>
      </c>
    </row>
    <row r="32" spans="1:11" x14ac:dyDescent="0.25">
      <c r="A32" s="9" t="s">
        <v>117</v>
      </c>
      <c r="B32" s="17">
        <v>0.8</v>
      </c>
      <c r="C32" s="17">
        <v>0.8</v>
      </c>
      <c r="D32" s="12">
        <f t="shared" si="0"/>
        <v>0.64000000000000012</v>
      </c>
      <c r="E32" s="11">
        <v>0.8</v>
      </c>
      <c r="F32" s="23">
        <f t="shared" si="1"/>
        <v>0.51200000000000012</v>
      </c>
      <c r="G32" s="23">
        <f t="shared" si="2"/>
        <v>2.5600000000000005</v>
      </c>
      <c r="H32" s="23">
        <f t="shared" si="3"/>
        <v>5.5125000000000007E-2</v>
      </c>
      <c r="I32" s="22">
        <f t="shared" si="4"/>
        <v>2.9160000000000004</v>
      </c>
      <c r="J32" s="23">
        <f t="shared" si="5"/>
        <v>2.3488750000000005</v>
      </c>
      <c r="K32" s="21">
        <v>0.51</v>
      </c>
    </row>
    <row r="33" spans="1:11" x14ac:dyDescent="0.25">
      <c r="A33" s="22"/>
      <c r="B33" s="11"/>
      <c r="C33" s="11"/>
      <c r="D33" s="12"/>
      <c r="E33" s="6" t="s">
        <v>29</v>
      </c>
      <c r="F33" s="7">
        <v>21.78</v>
      </c>
      <c r="G33" s="7">
        <f>SUM(G3:G32)</f>
        <v>92.800000000000054</v>
      </c>
      <c r="H33" s="7">
        <f>SUM(H3:H32)</f>
        <v>2.1847500000000006</v>
      </c>
      <c r="I33" s="19">
        <f>SUM(I3:I32)</f>
        <v>103.788</v>
      </c>
      <c r="J33" s="7">
        <f>I33-H33-F33</f>
        <v>79.823250000000002</v>
      </c>
      <c r="K33" s="20">
        <f>SUM(K3:K32)</f>
        <v>21.780000000000008</v>
      </c>
    </row>
    <row r="37" spans="1:11" x14ac:dyDescent="0.25">
      <c r="F37" s="8"/>
    </row>
    <row r="38" spans="1:11" x14ac:dyDescent="0.25">
      <c r="F38" s="8"/>
    </row>
    <row r="74" spans="3:3" x14ac:dyDescent="0.25">
      <c r="C74" s="8"/>
    </row>
    <row r="79" spans="3:3" x14ac:dyDescent="0.25">
      <c r="C79" s="8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zoomScale="90" zoomScaleNormal="90" workbookViewId="0">
      <selection activeCell="F21" sqref="F21"/>
    </sheetView>
  </sheetViews>
  <sheetFormatPr defaultRowHeight="12.75" x14ac:dyDescent="0.25"/>
  <cols>
    <col min="1" max="3" width="8.85546875" style="21" customWidth="1"/>
    <col min="4" max="4" width="10.42578125" style="21" customWidth="1"/>
    <col min="5" max="5" width="10.5703125" style="21" customWidth="1"/>
    <col min="6" max="7" width="13.28515625" style="21" customWidth="1"/>
    <col min="8" max="8" width="13.7109375" style="21" customWidth="1"/>
    <col min="9" max="9" width="13" style="21" customWidth="1"/>
    <col min="10" max="10" width="15.140625" style="21" customWidth="1"/>
    <col min="11" max="11" width="18" style="21" customWidth="1"/>
    <col min="12" max="12" width="15" style="21" customWidth="1"/>
    <col min="13" max="13" width="31.7109375" style="21" customWidth="1"/>
    <col min="14" max="14" width="13.28515625" style="21" customWidth="1"/>
    <col min="15" max="15" width="11.140625" style="21" customWidth="1"/>
    <col min="16" max="16384" width="9.140625" style="21"/>
  </cols>
  <sheetData>
    <row r="1" spans="1:13" ht="20.25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"/>
      <c r="K1" s="5"/>
      <c r="L1" s="5"/>
      <c r="M1" s="5"/>
    </row>
    <row r="2" spans="1:13" ht="20.25" customHeight="1" x14ac:dyDescent="0.25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10"/>
      <c r="K2" s="10"/>
    </row>
    <row r="3" spans="1:13" ht="40.5" customHeight="1" x14ac:dyDescent="0.25">
      <c r="A3" s="32" t="s">
        <v>33</v>
      </c>
      <c r="B3" s="32" t="s">
        <v>100</v>
      </c>
      <c r="C3" s="32" t="s">
        <v>101</v>
      </c>
      <c r="D3" s="32" t="s">
        <v>103</v>
      </c>
      <c r="E3" s="32" t="s">
        <v>104</v>
      </c>
      <c r="F3" s="32" t="s">
        <v>106</v>
      </c>
      <c r="G3" s="32" t="s">
        <v>107</v>
      </c>
      <c r="H3" s="32" t="s">
        <v>102</v>
      </c>
      <c r="I3" s="32" t="s">
        <v>32</v>
      </c>
      <c r="J3" s="10"/>
      <c r="K3" s="10"/>
    </row>
    <row r="4" spans="1:13" ht="15.75" customHeight="1" x14ac:dyDescent="0.25">
      <c r="A4" s="1" t="s">
        <v>90</v>
      </c>
      <c r="B4" s="2">
        <v>6.15</v>
      </c>
      <c r="C4" s="2">
        <v>2.83</v>
      </c>
      <c r="D4" s="22">
        <v>0.03</v>
      </c>
      <c r="E4" s="14">
        <f>F4*D4</f>
        <v>0.52213500000000002</v>
      </c>
      <c r="F4" s="2">
        <f>B4*C4</f>
        <v>17.404500000000002</v>
      </c>
      <c r="G4" s="2">
        <f>B4*C4</f>
        <v>17.404500000000002</v>
      </c>
      <c r="H4" s="22">
        <v>0.05</v>
      </c>
      <c r="I4" s="24">
        <f t="shared" ref="I4:I12" si="0">H4*F4</f>
        <v>0.87022500000000014</v>
      </c>
      <c r="J4" s="10"/>
      <c r="K4" s="10"/>
    </row>
    <row r="5" spans="1:13" ht="15.75" customHeight="1" x14ac:dyDescent="0.25">
      <c r="A5" s="1" t="s">
        <v>91</v>
      </c>
      <c r="B5" s="2">
        <v>1.42</v>
      </c>
      <c r="C5" s="2">
        <v>2.85</v>
      </c>
      <c r="D5" s="22">
        <v>0.03</v>
      </c>
      <c r="E5" s="14">
        <f t="shared" ref="E5:E12" si="1">F5*D5</f>
        <v>0.12140999999999999</v>
      </c>
      <c r="F5" s="2">
        <f t="shared" ref="F5:F12" si="2">B5*C5</f>
        <v>4.0469999999999997</v>
      </c>
      <c r="G5" s="2">
        <f t="shared" ref="G5:G12" si="3">B5*C5</f>
        <v>4.0469999999999997</v>
      </c>
      <c r="H5" s="22">
        <v>0.05</v>
      </c>
      <c r="I5" s="24">
        <f t="shared" si="0"/>
        <v>0.20235</v>
      </c>
      <c r="J5" s="10"/>
      <c r="K5" s="10"/>
    </row>
    <row r="6" spans="1:13" ht="15.75" customHeight="1" x14ac:dyDescent="0.25">
      <c r="A6" s="1" t="s">
        <v>92</v>
      </c>
      <c r="B6" s="2">
        <v>4.7300000000000004</v>
      </c>
      <c r="C6" s="2">
        <v>2.85</v>
      </c>
      <c r="D6" s="22">
        <v>0.03</v>
      </c>
      <c r="E6" s="14">
        <f t="shared" si="1"/>
        <v>0.40441500000000002</v>
      </c>
      <c r="F6" s="2">
        <f t="shared" si="2"/>
        <v>13.480500000000001</v>
      </c>
      <c r="G6" s="2">
        <f t="shared" si="3"/>
        <v>13.480500000000001</v>
      </c>
      <c r="H6" s="22">
        <v>0.05</v>
      </c>
      <c r="I6" s="24">
        <f t="shared" si="0"/>
        <v>0.6740250000000001</v>
      </c>
      <c r="J6" s="10"/>
      <c r="K6" s="10"/>
    </row>
    <row r="7" spans="1:13" ht="15.75" customHeight="1" x14ac:dyDescent="0.25">
      <c r="A7" s="1" t="s">
        <v>93</v>
      </c>
      <c r="B7" s="2">
        <v>3.23</v>
      </c>
      <c r="C7" s="2">
        <v>3.45</v>
      </c>
      <c r="D7" s="22">
        <v>0.03</v>
      </c>
      <c r="E7" s="14">
        <f t="shared" si="1"/>
        <v>0.33430500000000002</v>
      </c>
      <c r="F7" s="2">
        <f t="shared" si="2"/>
        <v>11.143500000000001</v>
      </c>
      <c r="G7" s="2">
        <f t="shared" si="3"/>
        <v>11.143500000000001</v>
      </c>
      <c r="H7" s="22">
        <v>0.05</v>
      </c>
      <c r="I7" s="24">
        <f t="shared" si="0"/>
        <v>0.55717500000000009</v>
      </c>
      <c r="J7" s="10"/>
      <c r="K7" s="10"/>
    </row>
    <row r="8" spans="1:13" ht="15.75" customHeight="1" x14ac:dyDescent="0.25">
      <c r="A8" s="1" t="s">
        <v>51</v>
      </c>
      <c r="B8" s="2">
        <v>2.95</v>
      </c>
      <c r="C8" s="2">
        <v>3.45</v>
      </c>
      <c r="D8" s="22">
        <v>0.03</v>
      </c>
      <c r="E8" s="14">
        <f t="shared" si="1"/>
        <v>0.30532500000000007</v>
      </c>
      <c r="F8" s="2">
        <f t="shared" si="2"/>
        <v>10.177500000000002</v>
      </c>
      <c r="G8" s="2">
        <f t="shared" si="3"/>
        <v>10.177500000000002</v>
      </c>
      <c r="H8" s="22">
        <v>0.05</v>
      </c>
      <c r="I8" s="24">
        <f t="shared" si="0"/>
        <v>0.50887500000000008</v>
      </c>
      <c r="J8" s="10"/>
      <c r="K8" s="10"/>
    </row>
    <row r="9" spans="1:13" ht="15.75" customHeight="1" x14ac:dyDescent="0.25">
      <c r="A9" s="1" t="s">
        <v>94</v>
      </c>
      <c r="B9" s="2">
        <v>6.15</v>
      </c>
      <c r="C9" s="2">
        <v>1.42</v>
      </c>
      <c r="D9" s="22">
        <v>0.03</v>
      </c>
      <c r="E9" s="14">
        <f t="shared" si="1"/>
        <v>0.26199</v>
      </c>
      <c r="F9" s="2">
        <f t="shared" si="2"/>
        <v>8.7330000000000005</v>
      </c>
      <c r="G9" s="2">
        <f t="shared" si="3"/>
        <v>8.7330000000000005</v>
      </c>
      <c r="H9" s="22">
        <v>0.05</v>
      </c>
      <c r="I9" s="24">
        <f t="shared" si="0"/>
        <v>0.43665000000000004</v>
      </c>
      <c r="J9" s="10"/>
      <c r="K9" s="10"/>
    </row>
    <row r="10" spans="1:13" ht="15.75" customHeight="1" x14ac:dyDescent="0.25">
      <c r="A10" s="1" t="s">
        <v>95</v>
      </c>
      <c r="B10" s="2">
        <v>6.15</v>
      </c>
      <c r="C10" s="2">
        <v>1.42</v>
      </c>
      <c r="D10" s="22">
        <v>0.03</v>
      </c>
      <c r="E10" s="14">
        <f t="shared" si="1"/>
        <v>0.26199</v>
      </c>
      <c r="F10" s="2">
        <f t="shared" si="2"/>
        <v>8.7330000000000005</v>
      </c>
      <c r="G10" s="2">
        <f t="shared" si="3"/>
        <v>8.7330000000000005</v>
      </c>
      <c r="H10" s="22">
        <v>0.05</v>
      </c>
      <c r="I10" s="24">
        <f t="shared" si="0"/>
        <v>0.43665000000000004</v>
      </c>
      <c r="J10" s="10"/>
      <c r="K10" s="10"/>
    </row>
    <row r="11" spans="1:13" ht="15.75" customHeight="1" x14ac:dyDescent="0.25">
      <c r="A11" s="1" t="s">
        <v>96</v>
      </c>
      <c r="B11" s="2">
        <v>6.15</v>
      </c>
      <c r="C11" s="2">
        <v>2.85</v>
      </c>
      <c r="D11" s="22">
        <v>0.03</v>
      </c>
      <c r="E11" s="14">
        <f t="shared" si="1"/>
        <v>0.52582499999999999</v>
      </c>
      <c r="F11" s="2">
        <f t="shared" si="2"/>
        <v>17.5275</v>
      </c>
      <c r="G11" s="2">
        <f t="shared" si="3"/>
        <v>17.5275</v>
      </c>
      <c r="H11" s="22">
        <v>0.05</v>
      </c>
      <c r="I11" s="24">
        <f t="shared" si="0"/>
        <v>0.87637500000000002</v>
      </c>
      <c r="J11" s="10"/>
      <c r="K11" s="10"/>
    </row>
    <row r="12" spans="1:13" ht="15.75" customHeight="1" x14ac:dyDescent="0.25">
      <c r="A12" s="1" t="s">
        <v>97</v>
      </c>
      <c r="B12" s="2">
        <v>4.7300000000000004</v>
      </c>
      <c r="C12" s="2">
        <v>2.85</v>
      </c>
      <c r="D12" s="22">
        <v>0.03</v>
      </c>
      <c r="E12" s="14">
        <f t="shared" si="1"/>
        <v>0.40441500000000002</v>
      </c>
      <c r="F12" s="2">
        <f t="shared" si="2"/>
        <v>13.480500000000001</v>
      </c>
      <c r="G12" s="2">
        <f t="shared" si="3"/>
        <v>13.480500000000001</v>
      </c>
      <c r="H12" s="22">
        <v>0.05</v>
      </c>
      <c r="I12" s="24">
        <f t="shared" si="0"/>
        <v>0.6740250000000001</v>
      </c>
      <c r="J12" s="10"/>
      <c r="K12" s="10"/>
    </row>
    <row r="13" spans="1:13" ht="15.75" customHeight="1" x14ac:dyDescent="0.25">
      <c r="A13" s="1" t="s">
        <v>98</v>
      </c>
      <c r="B13" s="2">
        <v>6.15</v>
      </c>
      <c r="C13" s="2">
        <v>3.45</v>
      </c>
      <c r="D13" s="22">
        <v>0.03</v>
      </c>
      <c r="E13" s="14">
        <f t="shared" ref="E13:E14" si="4">F13*D13</f>
        <v>0.63652500000000001</v>
      </c>
      <c r="F13" s="2">
        <f t="shared" ref="F13:F14" si="5">B13*C13</f>
        <v>21.217500000000001</v>
      </c>
      <c r="G13" s="2">
        <f t="shared" ref="G13:G14" si="6">B13*C13</f>
        <v>21.217500000000001</v>
      </c>
      <c r="H13" s="22">
        <v>0.05</v>
      </c>
      <c r="I13" s="24">
        <f t="shared" ref="I13:I14" si="7">H13*F13</f>
        <v>1.060875</v>
      </c>
      <c r="J13" s="10"/>
      <c r="K13" s="10"/>
    </row>
    <row r="14" spans="1:13" ht="15.75" customHeight="1" x14ac:dyDescent="0.25">
      <c r="A14" s="1" t="s">
        <v>99</v>
      </c>
      <c r="B14" s="2">
        <v>6.15</v>
      </c>
      <c r="C14" s="2">
        <v>2.83</v>
      </c>
      <c r="D14" s="22">
        <v>0.03</v>
      </c>
      <c r="E14" s="14">
        <f t="shared" si="4"/>
        <v>0.52213500000000002</v>
      </c>
      <c r="F14" s="2">
        <f t="shared" si="5"/>
        <v>17.404500000000002</v>
      </c>
      <c r="G14" s="2">
        <f t="shared" si="6"/>
        <v>17.404500000000002</v>
      </c>
      <c r="H14" s="22">
        <v>0.05</v>
      </c>
      <c r="I14" s="24">
        <f t="shared" si="7"/>
        <v>0.87022500000000014</v>
      </c>
      <c r="J14" s="10"/>
      <c r="K14" s="10"/>
    </row>
    <row r="15" spans="1:13" ht="19.5" customHeight="1" x14ac:dyDescent="0.25">
      <c r="A15" s="58" t="s">
        <v>105</v>
      </c>
      <c r="B15" s="59"/>
      <c r="C15" s="60"/>
      <c r="D15" s="25"/>
      <c r="E15" s="25">
        <f>SUM(E4:E14)</f>
        <v>4.3004700000000007</v>
      </c>
      <c r="F15" s="25">
        <f>SUM(F4:F14)</f>
        <v>143.34900000000002</v>
      </c>
      <c r="G15" s="25">
        <f>SUM(G4:G14)</f>
        <v>143.34900000000002</v>
      </c>
      <c r="H15" s="25"/>
      <c r="I15" s="25">
        <f>SUM(I4:I14)</f>
        <v>7.1674500000000023</v>
      </c>
      <c r="J15" s="10"/>
      <c r="K15" s="10"/>
    </row>
    <row r="16" spans="1:13" x14ac:dyDescent="0.25">
      <c r="A16" s="4"/>
      <c r="B16" s="5"/>
      <c r="C16" s="5"/>
      <c r="D16" s="5"/>
      <c r="E16" s="5"/>
      <c r="F16" s="5"/>
      <c r="G16" s="5"/>
      <c r="H16" s="5"/>
      <c r="I16" s="5"/>
    </row>
  </sheetData>
  <mergeCells count="3">
    <mergeCell ref="A15:C15"/>
    <mergeCell ref="A1:I1"/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zoomScale="90" zoomScaleNormal="90" workbookViewId="0">
      <selection activeCell="I15" sqref="I15"/>
    </sheetView>
  </sheetViews>
  <sheetFormatPr defaultRowHeight="15" x14ac:dyDescent="0.25"/>
  <cols>
    <col min="1" max="1" width="10.140625" customWidth="1"/>
    <col min="2" max="2" width="16.5703125" customWidth="1"/>
    <col min="3" max="3" width="8.140625" customWidth="1"/>
    <col min="4" max="4" width="11.42578125" customWidth="1"/>
    <col min="5" max="5" width="9.42578125" customWidth="1"/>
    <col min="6" max="6" width="11.140625" customWidth="1"/>
    <col min="7" max="7" width="9.5703125" customWidth="1"/>
    <col min="8" max="8" width="15.7109375" customWidth="1"/>
    <col min="9" max="9" width="13.85546875" customWidth="1"/>
    <col min="10" max="10" width="16.85546875" customWidth="1"/>
    <col min="11" max="11" width="11.42578125" customWidth="1"/>
  </cols>
  <sheetData>
    <row r="1" spans="1:12" x14ac:dyDescent="0.2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15" customHeight="1" x14ac:dyDescent="0.25">
      <c r="A2" s="49" t="s">
        <v>38</v>
      </c>
      <c r="B2" s="49" t="s">
        <v>57</v>
      </c>
      <c r="C2" s="49" t="s">
        <v>9</v>
      </c>
      <c r="D2" s="49" t="s">
        <v>0</v>
      </c>
      <c r="E2" s="51" t="s">
        <v>68</v>
      </c>
      <c r="F2" s="52"/>
      <c r="G2" s="53"/>
      <c r="H2" s="49" t="s">
        <v>73</v>
      </c>
      <c r="I2" s="49" t="s">
        <v>121</v>
      </c>
      <c r="J2" s="49" t="s">
        <v>122</v>
      </c>
      <c r="K2" s="49" t="s">
        <v>123</v>
      </c>
    </row>
    <row r="3" spans="1:12" ht="15" customHeight="1" x14ac:dyDescent="0.25">
      <c r="A3" s="49"/>
      <c r="B3" s="49"/>
      <c r="C3" s="49"/>
      <c r="D3" s="49"/>
      <c r="E3" s="51" t="s">
        <v>69</v>
      </c>
      <c r="F3" s="52"/>
      <c r="G3" s="53"/>
      <c r="H3" s="49"/>
      <c r="I3" s="49"/>
      <c r="J3" s="49"/>
      <c r="K3" s="49"/>
    </row>
    <row r="4" spans="1:12" ht="27" customHeight="1" x14ac:dyDescent="0.25">
      <c r="A4" s="49"/>
      <c r="B4" s="49"/>
      <c r="C4" s="49"/>
      <c r="D4" s="49"/>
      <c r="E4" s="32" t="s">
        <v>70</v>
      </c>
      <c r="F4" s="32" t="s">
        <v>71</v>
      </c>
      <c r="G4" s="32" t="s">
        <v>72</v>
      </c>
      <c r="H4" s="49"/>
      <c r="I4" s="49"/>
      <c r="J4" s="49"/>
      <c r="K4" s="49"/>
    </row>
    <row r="5" spans="1:12" ht="38.25" x14ac:dyDescent="0.25">
      <c r="A5" s="34" t="s">
        <v>125</v>
      </c>
      <c r="B5" s="34" t="s">
        <v>124</v>
      </c>
      <c r="C5" s="1">
        <v>25</v>
      </c>
      <c r="D5" s="1">
        <v>41</v>
      </c>
      <c r="E5" s="1">
        <v>600</v>
      </c>
      <c r="F5" s="1"/>
      <c r="G5" s="1"/>
      <c r="H5" s="2" t="s">
        <v>110</v>
      </c>
      <c r="I5" s="2">
        <v>8</v>
      </c>
      <c r="J5" s="2">
        <f>D5*I5</f>
        <v>328</v>
      </c>
      <c r="K5" s="3">
        <f>D5</f>
        <v>41</v>
      </c>
    </row>
    <row r="11" spans="1:12" ht="93.75" customHeight="1" x14ac:dyDescent="0.25">
      <c r="A11" t="s">
        <v>58</v>
      </c>
      <c r="B11" s="62" t="s">
        <v>59</v>
      </c>
      <c r="C11" s="62"/>
      <c r="D11" s="62"/>
      <c r="E11" s="62"/>
      <c r="F11" s="62"/>
      <c r="G11" s="62"/>
      <c r="H11" s="62"/>
      <c r="I11" t="s">
        <v>60</v>
      </c>
      <c r="J11">
        <v>1</v>
      </c>
      <c r="K11">
        <v>95.1</v>
      </c>
      <c r="L11">
        <f>J11*K11</f>
        <v>95.1</v>
      </c>
    </row>
    <row r="12" spans="1:12" x14ac:dyDescent="0.25">
      <c r="A12" t="s">
        <v>61</v>
      </c>
      <c r="B12" t="s">
        <v>62</v>
      </c>
      <c r="I12" t="s">
        <v>60</v>
      </c>
      <c r="J12">
        <v>1</v>
      </c>
      <c r="K12">
        <v>95.1</v>
      </c>
      <c r="L12">
        <f>J12*K12</f>
        <v>95.1</v>
      </c>
    </row>
    <row r="13" spans="1:12" x14ac:dyDescent="0.25">
      <c r="J13" t="s">
        <v>63</v>
      </c>
      <c r="L13">
        <f>SUM(L12:L12)</f>
        <v>95.1</v>
      </c>
    </row>
    <row r="15" spans="1:12" ht="101.25" customHeight="1" x14ac:dyDescent="0.25">
      <c r="A15" t="s">
        <v>64</v>
      </c>
      <c r="B15" s="62" t="s">
        <v>65</v>
      </c>
      <c r="C15" s="62"/>
      <c r="D15" s="62"/>
      <c r="E15" s="62"/>
      <c r="F15" s="62"/>
      <c r="G15" s="62"/>
      <c r="H15" s="62"/>
      <c r="I15">
        <v>1</v>
      </c>
      <c r="J15">
        <v>38.1</v>
      </c>
      <c r="K15">
        <f>I15*J15</f>
        <v>38.1</v>
      </c>
    </row>
    <row r="16" spans="1:12" x14ac:dyDescent="0.25">
      <c r="A16" t="s">
        <v>66</v>
      </c>
      <c r="B16" t="s">
        <v>67</v>
      </c>
      <c r="I16">
        <v>1</v>
      </c>
      <c r="J16">
        <v>38.1</v>
      </c>
      <c r="K16">
        <f>I16*J16</f>
        <v>38.1</v>
      </c>
    </row>
    <row r="17" spans="9:11" x14ac:dyDescent="0.25">
      <c r="I17" t="s">
        <v>63</v>
      </c>
      <c r="K17">
        <f>SUM(K16:K16)</f>
        <v>38.1</v>
      </c>
    </row>
  </sheetData>
  <mergeCells count="13">
    <mergeCell ref="A1:K1"/>
    <mergeCell ref="I2:I4"/>
    <mergeCell ref="J2:J4"/>
    <mergeCell ref="K2:K4"/>
    <mergeCell ref="B2:B4"/>
    <mergeCell ref="E2:G2"/>
    <mergeCell ref="B11:H11"/>
    <mergeCell ref="B15:H15"/>
    <mergeCell ref="E3:G3"/>
    <mergeCell ref="H2:H4"/>
    <mergeCell ref="A2:A4"/>
    <mergeCell ref="C2:C4"/>
    <mergeCell ref="D2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topLeftCell="B1" zoomScale="80" zoomScaleNormal="80" workbookViewId="0">
      <selection activeCell="D25" sqref="D25"/>
    </sheetView>
  </sheetViews>
  <sheetFormatPr defaultRowHeight="15" x14ac:dyDescent="0.25"/>
  <cols>
    <col min="4" max="4" width="12.7109375" customWidth="1"/>
    <col min="5" max="5" width="16.42578125" customWidth="1"/>
    <col min="6" max="6" width="10" customWidth="1"/>
    <col min="7" max="7" width="9.140625" customWidth="1"/>
    <col min="8" max="8" width="13.140625" customWidth="1"/>
    <col min="9" max="9" width="13.28515625" customWidth="1"/>
    <col min="10" max="10" width="11" customWidth="1"/>
    <col min="20" max="20" width="9.140625" customWidth="1"/>
  </cols>
  <sheetData>
    <row r="1" spans="1:10" ht="21.75" customHeight="1" x14ac:dyDescent="0.25">
      <c r="A1" s="64" t="s">
        <v>111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8.25" customHeight="1" x14ac:dyDescent="0.25">
      <c r="A2" s="32" t="s">
        <v>33</v>
      </c>
      <c r="B2" s="32" t="s">
        <v>24</v>
      </c>
      <c r="C2" s="32" t="s">
        <v>22</v>
      </c>
      <c r="D2" s="32" t="s">
        <v>20</v>
      </c>
      <c r="E2" s="32" t="s">
        <v>25</v>
      </c>
      <c r="F2" s="32" t="s">
        <v>32</v>
      </c>
      <c r="G2" s="32" t="s">
        <v>30</v>
      </c>
      <c r="H2" s="32" t="s">
        <v>31</v>
      </c>
      <c r="I2" s="33" t="s">
        <v>54</v>
      </c>
      <c r="J2" s="33" t="s">
        <v>53</v>
      </c>
    </row>
    <row r="3" spans="1:10" x14ac:dyDescent="0.25">
      <c r="A3" s="26" t="s">
        <v>11</v>
      </c>
      <c r="B3" s="27">
        <v>0.15</v>
      </c>
      <c r="C3" s="27">
        <v>0.4</v>
      </c>
      <c r="D3" s="28">
        <f>B3*C3</f>
        <v>0.06</v>
      </c>
      <c r="E3" s="27">
        <v>5.85</v>
      </c>
      <c r="F3" s="29">
        <f>E3*D3</f>
        <v>0.35099999999999998</v>
      </c>
      <c r="G3" s="29">
        <f>(C3+C3)*E3</f>
        <v>4.68</v>
      </c>
      <c r="H3" s="29">
        <f>(E3*B3*0.05)</f>
        <v>4.3874999999999997E-2</v>
      </c>
      <c r="I3" s="29">
        <f t="shared" ref="I3:I17" si="0">(B3+0.25+0.25)*C3*E3</f>
        <v>1.5209999999999999</v>
      </c>
      <c r="J3" s="29">
        <f>I3-F3-H3</f>
        <v>1.126125</v>
      </c>
    </row>
    <row r="4" spans="1:10" x14ac:dyDescent="0.25">
      <c r="A4" s="26" t="s">
        <v>12</v>
      </c>
      <c r="B4" s="27">
        <v>0.15</v>
      </c>
      <c r="C4" s="27">
        <v>0.4</v>
      </c>
      <c r="D4" s="28">
        <f>B4*C4</f>
        <v>0.06</v>
      </c>
      <c r="E4" s="27">
        <v>5.85</v>
      </c>
      <c r="F4" s="29">
        <f t="shared" ref="F4:F12" si="1">E4*D4</f>
        <v>0.35099999999999998</v>
      </c>
      <c r="G4" s="29">
        <f t="shared" ref="G4:G17" si="2">(C4+C4)*E4</f>
        <v>4.68</v>
      </c>
      <c r="H4" s="29">
        <f t="shared" ref="H4:H17" si="3">(E4*B4*0.05)</f>
        <v>4.3874999999999997E-2</v>
      </c>
      <c r="I4" s="29">
        <f t="shared" si="0"/>
        <v>1.5209999999999999</v>
      </c>
      <c r="J4" s="29">
        <f t="shared" ref="J4:J17" si="4">I4-F4-H4</f>
        <v>1.126125</v>
      </c>
    </row>
    <row r="5" spans="1:10" x14ac:dyDescent="0.25">
      <c r="A5" s="26" t="s">
        <v>13</v>
      </c>
      <c r="B5" s="27">
        <v>0.15</v>
      </c>
      <c r="C5" s="27">
        <v>0.4</v>
      </c>
      <c r="D5" s="28">
        <f t="shared" ref="D5:D12" si="5">B5*C5</f>
        <v>0.06</v>
      </c>
      <c r="E5" s="27">
        <v>5.85</v>
      </c>
      <c r="F5" s="29">
        <f t="shared" si="1"/>
        <v>0.35099999999999998</v>
      </c>
      <c r="G5" s="29">
        <f t="shared" si="2"/>
        <v>4.68</v>
      </c>
      <c r="H5" s="29">
        <f t="shared" si="3"/>
        <v>4.3874999999999997E-2</v>
      </c>
      <c r="I5" s="29">
        <f t="shared" si="0"/>
        <v>1.5209999999999999</v>
      </c>
      <c r="J5" s="29">
        <f t="shared" si="4"/>
        <v>1.126125</v>
      </c>
    </row>
    <row r="6" spans="1:10" x14ac:dyDescent="0.25">
      <c r="A6" s="26" t="s">
        <v>14</v>
      </c>
      <c r="B6" s="27">
        <v>0.15</v>
      </c>
      <c r="C6" s="27">
        <v>0.4</v>
      </c>
      <c r="D6" s="28">
        <f t="shared" si="5"/>
        <v>0.06</v>
      </c>
      <c r="E6" s="27">
        <v>5.85</v>
      </c>
      <c r="F6" s="29">
        <f t="shared" si="1"/>
        <v>0.35099999999999998</v>
      </c>
      <c r="G6" s="29">
        <f t="shared" si="2"/>
        <v>4.68</v>
      </c>
      <c r="H6" s="29">
        <f t="shared" si="3"/>
        <v>4.3874999999999997E-2</v>
      </c>
      <c r="I6" s="29">
        <f t="shared" si="0"/>
        <v>1.5209999999999999</v>
      </c>
      <c r="J6" s="29">
        <f t="shared" si="4"/>
        <v>1.126125</v>
      </c>
    </row>
    <row r="7" spans="1:10" x14ac:dyDescent="0.25">
      <c r="A7" s="26" t="s">
        <v>15</v>
      </c>
      <c r="B7" s="27">
        <v>0.15</v>
      </c>
      <c r="C7" s="27">
        <v>0.4</v>
      </c>
      <c r="D7" s="28">
        <f t="shared" si="5"/>
        <v>0.06</v>
      </c>
      <c r="E7" s="27">
        <v>1.37</v>
      </c>
      <c r="F7" s="29">
        <f t="shared" si="1"/>
        <v>8.2200000000000009E-2</v>
      </c>
      <c r="G7" s="29">
        <f t="shared" si="2"/>
        <v>1.0960000000000001</v>
      </c>
      <c r="H7" s="29">
        <f t="shared" si="3"/>
        <v>1.0275000000000001E-2</v>
      </c>
      <c r="I7" s="29">
        <f t="shared" si="0"/>
        <v>0.35620000000000002</v>
      </c>
      <c r="J7" s="29">
        <f t="shared" si="4"/>
        <v>0.26372500000000004</v>
      </c>
    </row>
    <row r="8" spans="1:10" x14ac:dyDescent="0.25">
      <c r="A8" s="26" t="s">
        <v>16</v>
      </c>
      <c r="B8" s="27">
        <v>0.15</v>
      </c>
      <c r="C8" s="27">
        <v>0.4</v>
      </c>
      <c r="D8" s="28">
        <f t="shared" si="5"/>
        <v>0.06</v>
      </c>
      <c r="E8" s="27">
        <v>5.85</v>
      </c>
      <c r="F8" s="29">
        <f t="shared" si="1"/>
        <v>0.35099999999999998</v>
      </c>
      <c r="G8" s="29">
        <f t="shared" si="2"/>
        <v>4.68</v>
      </c>
      <c r="H8" s="29">
        <f t="shared" si="3"/>
        <v>4.3874999999999997E-2</v>
      </c>
      <c r="I8" s="29">
        <f t="shared" si="0"/>
        <v>1.5209999999999999</v>
      </c>
      <c r="J8" s="29">
        <f t="shared" si="4"/>
        <v>1.126125</v>
      </c>
    </row>
    <row r="9" spans="1:10" x14ac:dyDescent="0.25">
      <c r="A9" s="26" t="s">
        <v>17</v>
      </c>
      <c r="B9" s="27">
        <v>0.15</v>
      </c>
      <c r="C9" s="27">
        <v>0.4</v>
      </c>
      <c r="D9" s="28">
        <f t="shared" si="5"/>
        <v>0.06</v>
      </c>
      <c r="E9" s="27">
        <v>5.85</v>
      </c>
      <c r="F9" s="29">
        <f t="shared" si="1"/>
        <v>0.35099999999999998</v>
      </c>
      <c r="G9" s="29">
        <f t="shared" si="2"/>
        <v>4.68</v>
      </c>
      <c r="H9" s="29">
        <f t="shared" si="3"/>
        <v>4.3874999999999997E-2</v>
      </c>
      <c r="I9" s="29">
        <f t="shared" si="0"/>
        <v>1.5209999999999999</v>
      </c>
      <c r="J9" s="29">
        <f t="shared" si="4"/>
        <v>1.126125</v>
      </c>
    </row>
    <row r="10" spans="1:10" x14ac:dyDescent="0.25">
      <c r="A10" s="26" t="s">
        <v>18</v>
      </c>
      <c r="B10" s="27">
        <v>0.15</v>
      </c>
      <c r="C10" s="27">
        <v>0.4</v>
      </c>
      <c r="D10" s="28">
        <f>B10*C10</f>
        <v>0.06</v>
      </c>
      <c r="E10" s="27">
        <f>(2.7*3)</f>
        <v>8.1000000000000014</v>
      </c>
      <c r="F10" s="29">
        <f>E10*D10</f>
        <v>0.48600000000000004</v>
      </c>
      <c r="G10" s="29">
        <f t="shared" si="2"/>
        <v>6.4800000000000013</v>
      </c>
      <c r="H10" s="29">
        <f t="shared" si="3"/>
        <v>6.0750000000000005E-2</v>
      </c>
      <c r="I10" s="29">
        <f t="shared" si="0"/>
        <v>2.1060000000000003</v>
      </c>
      <c r="J10" s="29">
        <f t="shared" si="4"/>
        <v>1.5592500000000002</v>
      </c>
    </row>
    <row r="11" spans="1:10" x14ac:dyDescent="0.25">
      <c r="A11" s="26" t="s">
        <v>27</v>
      </c>
      <c r="B11" s="27">
        <v>0.15</v>
      </c>
      <c r="C11" s="27">
        <v>0.4</v>
      </c>
      <c r="D11" s="28">
        <f>B11*C11</f>
        <v>0.06</v>
      </c>
      <c r="E11" s="27">
        <f>(2.65*2)</f>
        <v>5.3</v>
      </c>
      <c r="F11" s="29">
        <f>E11*D11</f>
        <v>0.318</v>
      </c>
      <c r="G11" s="29">
        <f t="shared" si="2"/>
        <v>4.24</v>
      </c>
      <c r="H11" s="29">
        <f t="shared" si="3"/>
        <v>3.9750000000000001E-2</v>
      </c>
      <c r="I11" s="29">
        <f t="shared" si="0"/>
        <v>1.3779999999999999</v>
      </c>
      <c r="J11" s="29">
        <f t="shared" si="4"/>
        <v>1.0202499999999999</v>
      </c>
    </row>
    <row r="12" spans="1:10" x14ac:dyDescent="0.25">
      <c r="A12" s="26" t="s">
        <v>28</v>
      </c>
      <c r="B12" s="27">
        <v>0.15</v>
      </c>
      <c r="C12" s="27">
        <v>0.4</v>
      </c>
      <c r="D12" s="28">
        <f t="shared" si="5"/>
        <v>0.06</v>
      </c>
      <c r="E12" s="27">
        <v>10.65</v>
      </c>
      <c r="F12" s="29">
        <f t="shared" si="1"/>
        <v>0.63900000000000001</v>
      </c>
      <c r="G12" s="29">
        <f t="shared" si="2"/>
        <v>8.5200000000000014</v>
      </c>
      <c r="H12" s="29">
        <f t="shared" si="3"/>
        <v>7.9875000000000002E-2</v>
      </c>
      <c r="I12" s="29">
        <f t="shared" si="0"/>
        <v>2.7690000000000001</v>
      </c>
      <c r="J12" s="29">
        <f t="shared" si="4"/>
        <v>2.050125</v>
      </c>
    </row>
    <row r="13" spans="1:10" x14ac:dyDescent="0.25">
      <c r="A13" s="26" t="s">
        <v>52</v>
      </c>
      <c r="B13" s="27">
        <v>0.15</v>
      </c>
      <c r="C13" s="27">
        <v>0.4</v>
      </c>
      <c r="D13" s="28">
        <f>B13*C13</f>
        <v>0.06</v>
      </c>
      <c r="E13" s="27">
        <v>10.65</v>
      </c>
      <c r="F13" s="29">
        <f>E13*D13</f>
        <v>0.63900000000000001</v>
      </c>
      <c r="G13" s="29">
        <f t="shared" si="2"/>
        <v>8.5200000000000014</v>
      </c>
      <c r="H13" s="29">
        <f t="shared" si="3"/>
        <v>7.9875000000000002E-2</v>
      </c>
      <c r="I13" s="29">
        <f t="shared" si="0"/>
        <v>2.7690000000000001</v>
      </c>
      <c r="J13" s="29">
        <f t="shared" si="4"/>
        <v>2.050125</v>
      </c>
    </row>
    <row r="14" spans="1:10" x14ac:dyDescent="0.25">
      <c r="A14" s="26" t="s">
        <v>55</v>
      </c>
      <c r="B14" s="27">
        <v>0.15</v>
      </c>
      <c r="C14" s="27">
        <v>0.4</v>
      </c>
      <c r="D14" s="28">
        <f t="shared" ref="D14:D17" si="6">B14*C14</f>
        <v>0.06</v>
      </c>
      <c r="E14" s="27">
        <v>2.7</v>
      </c>
      <c r="F14" s="29">
        <f>E14*D14</f>
        <v>0.16200000000000001</v>
      </c>
      <c r="G14" s="29">
        <f t="shared" si="2"/>
        <v>2.16</v>
      </c>
      <c r="H14" s="29">
        <f t="shared" si="3"/>
        <v>2.0250000000000004E-2</v>
      </c>
      <c r="I14" s="29">
        <f t="shared" si="0"/>
        <v>0.70200000000000007</v>
      </c>
      <c r="J14" s="29">
        <f t="shared" si="4"/>
        <v>0.51975000000000005</v>
      </c>
    </row>
    <row r="15" spans="1:10" x14ac:dyDescent="0.25">
      <c r="A15" s="26" t="s">
        <v>118</v>
      </c>
      <c r="B15" s="27">
        <v>0.15</v>
      </c>
      <c r="C15" s="27">
        <v>0.4</v>
      </c>
      <c r="D15" s="28">
        <f t="shared" si="6"/>
        <v>0.06</v>
      </c>
      <c r="E15" s="27">
        <v>2.7</v>
      </c>
      <c r="F15" s="29">
        <f>E15*D15</f>
        <v>0.16200000000000001</v>
      </c>
      <c r="G15" s="29">
        <f t="shared" si="2"/>
        <v>2.16</v>
      </c>
      <c r="H15" s="29">
        <f t="shared" si="3"/>
        <v>2.0250000000000004E-2</v>
      </c>
      <c r="I15" s="29">
        <f t="shared" si="0"/>
        <v>0.70200000000000007</v>
      </c>
      <c r="J15" s="29">
        <f t="shared" si="4"/>
        <v>0.51975000000000005</v>
      </c>
    </row>
    <row r="16" spans="1:10" x14ac:dyDescent="0.25">
      <c r="A16" s="26" t="s">
        <v>119</v>
      </c>
      <c r="B16" s="27">
        <v>0.15</v>
      </c>
      <c r="C16" s="27">
        <v>0.4</v>
      </c>
      <c r="D16" s="28">
        <f t="shared" si="6"/>
        <v>0.06</v>
      </c>
      <c r="E16" s="27">
        <v>27</v>
      </c>
      <c r="F16" s="29">
        <f>E16*D16</f>
        <v>1.6199999999999999</v>
      </c>
      <c r="G16" s="29">
        <f t="shared" si="2"/>
        <v>21.6</v>
      </c>
      <c r="H16" s="29">
        <f t="shared" si="3"/>
        <v>0.20250000000000001</v>
      </c>
      <c r="I16" s="29">
        <f t="shared" si="0"/>
        <v>7.0200000000000005</v>
      </c>
      <c r="J16" s="29">
        <f t="shared" si="4"/>
        <v>5.1975000000000007</v>
      </c>
    </row>
    <row r="17" spans="1:10" x14ac:dyDescent="0.25">
      <c r="A17" s="26" t="s">
        <v>120</v>
      </c>
      <c r="B17" s="27">
        <v>0.15</v>
      </c>
      <c r="C17" s="27">
        <v>0.4</v>
      </c>
      <c r="D17" s="28">
        <f t="shared" si="6"/>
        <v>0.06</v>
      </c>
      <c r="E17" s="27">
        <v>3.3</v>
      </c>
      <c r="F17" s="29">
        <f>E17*D17</f>
        <v>0.19799999999999998</v>
      </c>
      <c r="G17" s="29">
        <f t="shared" si="2"/>
        <v>2.64</v>
      </c>
      <c r="H17" s="29">
        <f t="shared" si="3"/>
        <v>2.4749999999999998E-2</v>
      </c>
      <c r="I17" s="29">
        <f t="shared" si="0"/>
        <v>0.85799999999999998</v>
      </c>
      <c r="J17" s="29">
        <f t="shared" si="4"/>
        <v>0.63524999999999998</v>
      </c>
    </row>
    <row r="18" spans="1:10" x14ac:dyDescent="0.25">
      <c r="A18" s="26"/>
      <c r="B18" s="26"/>
      <c r="C18" s="26"/>
      <c r="D18" s="26"/>
      <c r="E18" s="30" t="s">
        <v>29</v>
      </c>
      <c r="F18" s="31">
        <f>SUM(F3:F17)</f>
        <v>6.4122000000000012</v>
      </c>
      <c r="G18" s="31">
        <f>SUM(G3:G17)</f>
        <v>85.495999999999995</v>
      </c>
      <c r="H18" s="31">
        <f>SUM(H3:H17)</f>
        <v>0.80152500000000015</v>
      </c>
      <c r="I18" s="31">
        <f>SUM(I3:I17)</f>
        <v>27.786200000000001</v>
      </c>
      <c r="J18" s="31">
        <f>SUM(J3:J17)</f>
        <v>20.572475000000001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90" zoomScaleNormal="90" workbookViewId="0">
      <selection activeCell="L19" sqref="L19"/>
    </sheetView>
  </sheetViews>
  <sheetFormatPr defaultRowHeight="15" x14ac:dyDescent="0.25"/>
  <cols>
    <col min="1" max="1" width="16.7109375" style="38" customWidth="1"/>
    <col min="2" max="2" width="5.85546875" style="38" customWidth="1"/>
    <col min="3" max="3" width="8.28515625" style="38" customWidth="1"/>
    <col min="4" max="4" width="5.28515625" style="38" customWidth="1"/>
    <col min="5" max="5" width="7.5703125" style="38" customWidth="1"/>
    <col min="6" max="6" width="7.85546875" style="38" customWidth="1"/>
    <col min="7" max="7" width="6.85546875" style="38" customWidth="1"/>
    <col min="8" max="9" width="8.5703125" style="38" customWidth="1"/>
    <col min="10" max="10" width="10.42578125" style="38" bestFit="1" customWidth="1"/>
    <col min="11" max="12" width="9.140625" style="38"/>
    <col min="13" max="13" width="8.28515625" style="38" customWidth="1"/>
    <col min="14" max="14" width="7.140625" style="38" customWidth="1"/>
    <col min="15" max="15" width="35.42578125" style="38" customWidth="1"/>
    <col min="16" max="16" width="10.7109375" style="38" customWidth="1"/>
    <col min="17" max="17" width="10.42578125" style="38" bestFit="1" customWidth="1"/>
    <col min="18" max="16384" width="9.140625" style="38"/>
  </cols>
  <sheetData>
    <row r="1" spans="1:17" ht="30" x14ac:dyDescent="0.25">
      <c r="A1" s="39" t="s">
        <v>36</v>
      </c>
      <c r="B1" s="39" t="s">
        <v>140</v>
      </c>
      <c r="C1" s="39" t="s">
        <v>141</v>
      </c>
      <c r="D1" s="39" t="s">
        <v>143</v>
      </c>
      <c r="E1" s="39" t="s">
        <v>142</v>
      </c>
      <c r="F1" s="39" t="s">
        <v>144</v>
      </c>
      <c r="G1" s="39" t="s">
        <v>142</v>
      </c>
      <c r="H1" s="39" t="s">
        <v>145</v>
      </c>
      <c r="I1" s="39" t="s">
        <v>146</v>
      </c>
      <c r="J1" s="39" t="s">
        <v>147</v>
      </c>
      <c r="K1" s="39" t="s">
        <v>148</v>
      </c>
    </row>
    <row r="2" spans="1:17" x14ac:dyDescent="0.25">
      <c r="A2" s="68" t="s">
        <v>180</v>
      </c>
      <c r="B2" s="39">
        <v>1</v>
      </c>
      <c r="C2" s="39" t="s">
        <v>151</v>
      </c>
      <c r="D2" s="39">
        <v>7</v>
      </c>
      <c r="E2" s="39"/>
      <c r="F2" s="39">
        <v>150</v>
      </c>
      <c r="G2" s="39"/>
      <c r="H2" s="39">
        <v>150</v>
      </c>
      <c r="I2" s="39">
        <f>H2*D2</f>
        <v>1050</v>
      </c>
      <c r="J2" s="41">
        <f>(I2/100)*0.617</f>
        <v>6.4785000000000004</v>
      </c>
      <c r="K2" s="39"/>
    </row>
    <row r="3" spans="1:17" ht="15" customHeight="1" x14ac:dyDescent="0.25">
      <c r="A3" s="69"/>
      <c r="B3" s="39">
        <v>2</v>
      </c>
      <c r="C3" s="39" t="s">
        <v>151</v>
      </c>
      <c r="D3" s="39">
        <v>7</v>
      </c>
      <c r="E3" s="39">
        <v>11</v>
      </c>
      <c r="F3" s="39">
        <v>149</v>
      </c>
      <c r="G3" s="39">
        <v>11</v>
      </c>
      <c r="H3" s="39">
        <v>171</v>
      </c>
      <c r="I3" s="39">
        <f t="shared" ref="I3:I5" si="0">H3*D3</f>
        <v>1197</v>
      </c>
      <c r="J3" s="41">
        <f t="shared" ref="J3:J5" si="1">(I3/100)*0.617</f>
        <v>7.3854899999999999</v>
      </c>
      <c r="K3" s="39"/>
      <c r="M3" s="71" t="s">
        <v>182</v>
      </c>
      <c r="N3" s="71"/>
      <c r="O3" s="71" t="s">
        <v>183</v>
      </c>
      <c r="P3" s="71" t="s">
        <v>184</v>
      </c>
      <c r="Q3" s="71" t="s">
        <v>72</v>
      </c>
    </row>
    <row r="4" spans="1:17" x14ac:dyDescent="0.25">
      <c r="A4" s="69"/>
      <c r="B4" s="39">
        <v>3</v>
      </c>
      <c r="C4" s="39" t="s">
        <v>151</v>
      </c>
      <c r="D4" s="39">
        <v>6</v>
      </c>
      <c r="E4" s="39"/>
      <c r="F4" s="39">
        <v>290</v>
      </c>
      <c r="G4" s="39"/>
      <c r="H4" s="39">
        <v>290</v>
      </c>
      <c r="I4" s="39">
        <f t="shared" si="0"/>
        <v>1740</v>
      </c>
      <c r="J4" s="41">
        <f t="shared" si="1"/>
        <v>10.735799999999999</v>
      </c>
      <c r="K4" s="39"/>
      <c r="M4" s="71"/>
      <c r="N4" s="71"/>
      <c r="O4" s="71"/>
      <c r="P4" s="71"/>
      <c r="Q4" s="71"/>
    </row>
    <row r="5" spans="1:17" x14ac:dyDescent="0.25">
      <c r="A5" s="69"/>
      <c r="B5" s="39">
        <v>4</v>
      </c>
      <c r="C5" s="39" t="s">
        <v>151</v>
      </c>
      <c r="D5" s="39">
        <v>12</v>
      </c>
      <c r="E5" s="39"/>
      <c r="F5" s="39">
        <v>292</v>
      </c>
      <c r="G5" s="39"/>
      <c r="H5" s="39">
        <v>292</v>
      </c>
      <c r="I5" s="39">
        <f t="shared" si="0"/>
        <v>3504</v>
      </c>
      <c r="J5" s="41">
        <f t="shared" si="1"/>
        <v>21.619679999999999</v>
      </c>
      <c r="K5" s="39"/>
      <c r="M5" s="71"/>
      <c r="N5" s="71"/>
      <c r="O5" s="71"/>
      <c r="P5" s="71"/>
      <c r="Q5" s="71"/>
    </row>
    <row r="6" spans="1:17" x14ac:dyDescent="0.25">
      <c r="A6" s="69"/>
      <c r="B6" s="67" t="s">
        <v>150</v>
      </c>
      <c r="C6" s="67"/>
      <c r="D6" s="67"/>
      <c r="E6" s="67"/>
      <c r="F6" s="67"/>
      <c r="G6" s="67"/>
      <c r="H6" s="67"/>
      <c r="I6" s="67"/>
      <c r="J6" s="41">
        <f>SUM(J2:J5)*1.1</f>
        <v>50.841417000000007</v>
      </c>
      <c r="K6" s="39"/>
      <c r="M6" s="71" t="s">
        <v>185</v>
      </c>
      <c r="N6" s="40" t="s">
        <v>176</v>
      </c>
      <c r="O6" s="41">
        <f>((((I11+I12)*3)+((I18+I19)*16)))/100</f>
        <v>127.05</v>
      </c>
      <c r="P6" s="41">
        <f>J22</f>
        <v>55.203225000000003</v>
      </c>
      <c r="Q6" s="40"/>
    </row>
    <row r="7" spans="1:17" x14ac:dyDescent="0.25">
      <c r="A7" s="70"/>
      <c r="B7" s="67" t="s">
        <v>174</v>
      </c>
      <c r="C7" s="67"/>
      <c r="D7" s="67"/>
      <c r="E7" s="67"/>
      <c r="F7" s="67"/>
      <c r="G7" s="67"/>
      <c r="H7" s="67"/>
      <c r="I7" s="67"/>
      <c r="J7" s="41">
        <f>J6*11</f>
        <v>559.25558700000011</v>
      </c>
      <c r="K7" s="39"/>
      <c r="M7" s="71"/>
      <c r="N7" s="40" t="s">
        <v>151</v>
      </c>
      <c r="O7" s="41">
        <f>(((I9+I10)*3)+((I16+I17)*16)+((I2+I3+I4+I5)*11))/100</f>
        <v>1278.01</v>
      </c>
      <c r="P7" s="41">
        <f>J23</f>
        <v>867.38538700000004</v>
      </c>
      <c r="Q7" s="40"/>
    </row>
    <row r="8" spans="1:17" x14ac:dyDescent="0.25">
      <c r="A8" s="68" t="s">
        <v>179</v>
      </c>
      <c r="B8" s="39">
        <v>5</v>
      </c>
      <c r="C8" s="39" t="s">
        <v>175</v>
      </c>
      <c r="D8" s="39">
        <v>5</v>
      </c>
      <c r="E8" s="39"/>
      <c r="F8" s="39">
        <v>336</v>
      </c>
      <c r="G8" s="39"/>
      <c r="H8" s="39">
        <v>336</v>
      </c>
      <c r="I8" s="39">
        <f>H8*D8</f>
        <v>1680</v>
      </c>
      <c r="J8" s="41">
        <f>(I8/100)*0.963</f>
        <v>16.1784</v>
      </c>
      <c r="K8" s="39"/>
      <c r="M8" s="71"/>
      <c r="N8" s="40" t="s">
        <v>175</v>
      </c>
      <c r="O8" s="41">
        <f>((I8*3)+(I15*16))/100</f>
        <v>287.2</v>
      </c>
      <c r="P8" s="40">
        <f>J24</f>
        <v>304.23096000000004</v>
      </c>
      <c r="Q8" s="40"/>
    </row>
    <row r="9" spans="1:17" x14ac:dyDescent="0.25">
      <c r="A9" s="69"/>
      <c r="B9" s="39">
        <v>6</v>
      </c>
      <c r="C9" s="39" t="s">
        <v>151</v>
      </c>
      <c r="D9" s="39">
        <v>5</v>
      </c>
      <c r="E9" s="39"/>
      <c r="F9" s="39">
        <v>327</v>
      </c>
      <c r="G9" s="39"/>
      <c r="H9" s="39">
        <v>327</v>
      </c>
      <c r="I9" s="39">
        <f t="shared" ref="I9:I12" si="2">H9*D9</f>
        <v>1635</v>
      </c>
      <c r="J9" s="41">
        <f>(I9/100)*0.617</f>
        <v>10.087950000000001</v>
      </c>
      <c r="K9" s="39"/>
      <c r="M9" s="71" t="s">
        <v>72</v>
      </c>
      <c r="N9" s="71"/>
      <c r="O9" s="40"/>
      <c r="P9" s="40"/>
      <c r="Q9" s="41">
        <f>J22+J23+J24</f>
        <v>1226.8195720000001</v>
      </c>
    </row>
    <row r="10" spans="1:17" x14ac:dyDescent="0.25">
      <c r="A10" s="69"/>
      <c r="B10" s="39">
        <v>7</v>
      </c>
      <c r="C10" s="39" t="s">
        <v>151</v>
      </c>
      <c r="D10" s="39">
        <v>3</v>
      </c>
      <c r="E10" s="39"/>
      <c r="F10" s="39">
        <v>375</v>
      </c>
      <c r="G10" s="39"/>
      <c r="H10" s="39">
        <v>375</v>
      </c>
      <c r="I10" s="39">
        <f t="shared" si="2"/>
        <v>1125</v>
      </c>
      <c r="J10" s="41">
        <f t="shared" ref="J10" si="3">(I10/100)*0.617</f>
        <v>6.9412500000000001</v>
      </c>
      <c r="K10" s="39"/>
    </row>
    <row r="11" spans="1:17" x14ac:dyDescent="0.25">
      <c r="A11" s="69"/>
      <c r="B11" s="39">
        <v>8</v>
      </c>
      <c r="C11" s="39" t="s">
        <v>176</v>
      </c>
      <c r="D11" s="39">
        <v>1</v>
      </c>
      <c r="E11" s="39"/>
      <c r="F11" s="39">
        <v>383</v>
      </c>
      <c r="G11" s="39"/>
      <c r="H11" s="39">
        <v>383</v>
      </c>
      <c r="I11" s="39">
        <f t="shared" si="2"/>
        <v>383</v>
      </c>
      <c r="J11" s="41">
        <f>(I11/100)*0.395</f>
        <v>1.51285</v>
      </c>
      <c r="K11" s="39"/>
    </row>
    <row r="12" spans="1:17" x14ac:dyDescent="0.25">
      <c r="A12" s="69"/>
      <c r="B12" s="39">
        <v>9</v>
      </c>
      <c r="C12" s="39" t="s">
        <v>176</v>
      </c>
      <c r="D12" s="39">
        <v>1</v>
      </c>
      <c r="E12" s="39"/>
      <c r="F12" s="39">
        <v>380</v>
      </c>
      <c r="G12" s="39"/>
      <c r="H12" s="39">
        <v>380</v>
      </c>
      <c r="I12" s="39">
        <f t="shared" si="2"/>
        <v>380</v>
      </c>
      <c r="J12" s="41">
        <f>(I12/100)*0.395</f>
        <v>1.5009999999999999</v>
      </c>
      <c r="K12" s="39"/>
    </row>
    <row r="13" spans="1:17" x14ac:dyDescent="0.25">
      <c r="A13" s="69"/>
      <c r="B13" s="67" t="s">
        <v>150</v>
      </c>
      <c r="C13" s="67"/>
      <c r="D13" s="67"/>
      <c r="E13" s="67"/>
      <c r="F13" s="67"/>
      <c r="G13" s="67"/>
      <c r="H13" s="67"/>
      <c r="I13" s="67"/>
      <c r="J13" s="41">
        <f>SUM(J8:J12)*1.1</f>
        <v>39.843595000000001</v>
      </c>
      <c r="K13" s="39"/>
      <c r="O13" s="38">
        <f>O6*0.395</f>
        <v>50.184750000000001</v>
      </c>
    </row>
    <row r="14" spans="1:17" x14ac:dyDescent="0.25">
      <c r="A14" s="70"/>
      <c r="B14" s="67" t="s">
        <v>177</v>
      </c>
      <c r="C14" s="67"/>
      <c r="D14" s="67"/>
      <c r="E14" s="67"/>
      <c r="F14" s="67"/>
      <c r="G14" s="67"/>
      <c r="H14" s="67"/>
      <c r="I14" s="67"/>
      <c r="J14" s="41">
        <f>J13*3</f>
        <v>119.53078500000001</v>
      </c>
      <c r="K14" s="39"/>
      <c r="O14" s="38">
        <f>O7*0.617</f>
        <v>788.53216999999995</v>
      </c>
    </row>
    <row r="15" spans="1:17" x14ac:dyDescent="0.25">
      <c r="A15" s="68" t="s">
        <v>181</v>
      </c>
      <c r="B15" s="39">
        <v>10</v>
      </c>
      <c r="C15" s="39" t="s">
        <v>175</v>
      </c>
      <c r="D15" s="39">
        <v>5</v>
      </c>
      <c r="E15" s="39"/>
      <c r="F15" s="39">
        <v>296</v>
      </c>
      <c r="G15" s="39"/>
      <c r="H15" s="39">
        <v>296</v>
      </c>
      <c r="I15" s="39">
        <f>H15*D15</f>
        <v>1480</v>
      </c>
      <c r="J15" s="41">
        <f>(I15/100)*0.963</f>
        <v>14.2524</v>
      </c>
      <c r="K15" s="39"/>
      <c r="O15" s="38">
        <f>O8*0.963</f>
        <v>276.5736</v>
      </c>
    </row>
    <row r="16" spans="1:17" x14ac:dyDescent="0.25">
      <c r="A16" s="69"/>
      <c r="B16" s="39">
        <v>11</v>
      </c>
      <c r="C16" s="39" t="s">
        <v>151</v>
      </c>
      <c r="D16" s="39">
        <v>5</v>
      </c>
      <c r="E16" s="39"/>
      <c r="F16" s="39">
        <v>287</v>
      </c>
      <c r="G16" s="39"/>
      <c r="H16" s="39">
        <v>287</v>
      </c>
      <c r="I16" s="39">
        <f t="shared" ref="I16:I19" si="4">H16*D16</f>
        <v>1435</v>
      </c>
      <c r="J16" s="41">
        <f>(I16/100)*0.617</f>
        <v>8.8539499999999993</v>
      </c>
      <c r="K16" s="39"/>
      <c r="O16" s="38">
        <f>SUM(O13:O15)*1.1</f>
        <v>1226.8195720000001</v>
      </c>
    </row>
    <row r="17" spans="1:11" x14ac:dyDescent="0.25">
      <c r="A17" s="69"/>
      <c r="B17" s="39">
        <v>12</v>
      </c>
      <c r="C17" s="39" t="s">
        <v>151</v>
      </c>
      <c r="D17" s="39">
        <v>3</v>
      </c>
      <c r="E17" s="39"/>
      <c r="F17" s="39">
        <v>295</v>
      </c>
      <c r="G17" s="39"/>
      <c r="H17" s="39">
        <v>295</v>
      </c>
      <c r="I17" s="39">
        <f t="shared" si="4"/>
        <v>885</v>
      </c>
      <c r="J17" s="41">
        <f t="shared" ref="J17" si="5">(I17/100)*0.617</f>
        <v>5.4604499999999998</v>
      </c>
      <c r="K17" s="39"/>
    </row>
    <row r="18" spans="1:11" x14ac:dyDescent="0.25">
      <c r="A18" s="69"/>
      <c r="B18" s="39">
        <v>13</v>
      </c>
      <c r="C18" s="39" t="s">
        <v>176</v>
      </c>
      <c r="D18" s="39">
        <v>1</v>
      </c>
      <c r="E18" s="39"/>
      <c r="F18" s="39">
        <v>327</v>
      </c>
      <c r="G18" s="39"/>
      <c r="H18" s="39">
        <v>327</v>
      </c>
      <c r="I18" s="39">
        <f t="shared" si="4"/>
        <v>327</v>
      </c>
      <c r="J18" s="41">
        <f>(I18/100)*0.395</f>
        <v>1.29165</v>
      </c>
      <c r="K18" s="39"/>
    </row>
    <row r="19" spans="1:11" x14ac:dyDescent="0.25">
      <c r="A19" s="69"/>
      <c r="B19" s="39">
        <v>14</v>
      </c>
      <c r="C19" s="39" t="s">
        <v>176</v>
      </c>
      <c r="D19" s="39">
        <v>1</v>
      </c>
      <c r="E19" s="39"/>
      <c r="F19" s="39">
        <v>324</v>
      </c>
      <c r="G19" s="39"/>
      <c r="H19" s="39">
        <v>324</v>
      </c>
      <c r="I19" s="39">
        <f t="shared" si="4"/>
        <v>324</v>
      </c>
      <c r="J19" s="41">
        <f>(I19/100)*0.395</f>
        <v>1.2798</v>
      </c>
      <c r="K19" s="39"/>
    </row>
    <row r="20" spans="1:11" ht="15" customHeight="1" x14ac:dyDescent="0.25">
      <c r="A20" s="69"/>
      <c r="B20" s="67" t="s">
        <v>150</v>
      </c>
      <c r="C20" s="67"/>
      <c r="D20" s="67"/>
      <c r="E20" s="67"/>
      <c r="F20" s="67"/>
      <c r="G20" s="67"/>
      <c r="H20" s="67"/>
      <c r="I20" s="67"/>
      <c r="J20" s="41">
        <f>SUM(J15:J19)*1.1</f>
        <v>34.252075000000005</v>
      </c>
      <c r="K20" s="39"/>
    </row>
    <row r="21" spans="1:11" ht="15" customHeight="1" x14ac:dyDescent="0.25">
      <c r="A21" s="70"/>
      <c r="B21" s="67" t="s">
        <v>178</v>
      </c>
      <c r="C21" s="67"/>
      <c r="D21" s="67"/>
      <c r="E21" s="67"/>
      <c r="F21" s="67"/>
      <c r="G21" s="67"/>
      <c r="H21" s="67"/>
      <c r="I21" s="67"/>
      <c r="J21" s="41">
        <f>J20*16</f>
        <v>548.03320000000008</v>
      </c>
      <c r="K21" s="39"/>
    </row>
    <row r="22" spans="1:11" x14ac:dyDescent="0.25">
      <c r="A22" s="67" t="s">
        <v>171</v>
      </c>
      <c r="B22" s="67"/>
      <c r="C22" s="67"/>
      <c r="D22" s="67"/>
      <c r="E22" s="67"/>
      <c r="F22" s="67"/>
      <c r="G22" s="67"/>
      <c r="H22" s="67"/>
      <c r="I22" s="67"/>
      <c r="J22" s="41">
        <f>(((J11+J12)*3)+((J18+J19)*16))*1.1</f>
        <v>55.203225000000003</v>
      </c>
      <c r="K22" s="39"/>
    </row>
    <row r="23" spans="1:11" x14ac:dyDescent="0.25">
      <c r="A23" s="67" t="s">
        <v>172</v>
      </c>
      <c r="B23" s="67"/>
      <c r="C23" s="67"/>
      <c r="D23" s="67"/>
      <c r="E23" s="67"/>
      <c r="F23" s="67"/>
      <c r="G23" s="67"/>
      <c r="H23" s="67"/>
      <c r="I23" s="67"/>
      <c r="J23" s="41">
        <f>(((J9+J10)*3)+((J16+J17)*16)+((J2+J3+J4+J5)*11))*1.1</f>
        <v>867.38538700000004</v>
      </c>
      <c r="K23" s="39"/>
    </row>
    <row r="24" spans="1:11" x14ac:dyDescent="0.25">
      <c r="A24" s="67" t="s">
        <v>173</v>
      </c>
      <c r="B24" s="67"/>
      <c r="C24" s="67"/>
      <c r="D24" s="67"/>
      <c r="E24" s="67"/>
      <c r="F24" s="67"/>
      <c r="G24" s="67"/>
      <c r="H24" s="67"/>
      <c r="I24" s="67"/>
      <c r="J24" s="39">
        <f>((J8*3)+(J15*16))*1.1</f>
        <v>304.23096000000004</v>
      </c>
      <c r="K24" s="39"/>
    </row>
    <row r="26" spans="1:11" x14ac:dyDescent="0.25">
      <c r="J26" s="42"/>
    </row>
    <row r="28" spans="1:11" x14ac:dyDescent="0.25">
      <c r="J28" s="42"/>
    </row>
  </sheetData>
  <mergeCells count="18">
    <mergeCell ref="O3:O5"/>
    <mergeCell ref="P3:P5"/>
    <mergeCell ref="Q3:Q5"/>
    <mergeCell ref="M3:N5"/>
    <mergeCell ref="M9:N9"/>
    <mergeCell ref="M6:M8"/>
    <mergeCell ref="A24:I24"/>
    <mergeCell ref="A2:A7"/>
    <mergeCell ref="B7:I7"/>
    <mergeCell ref="B14:I14"/>
    <mergeCell ref="A8:A14"/>
    <mergeCell ref="A15:A21"/>
    <mergeCell ref="B20:I20"/>
    <mergeCell ref="B21:I21"/>
    <mergeCell ref="A22:I22"/>
    <mergeCell ref="A23:I23"/>
    <mergeCell ref="B6:I6"/>
    <mergeCell ref="B13:I1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86" zoomScale="90" zoomScaleNormal="90" workbookViewId="0">
      <selection activeCell="J111" sqref="J111"/>
    </sheetView>
  </sheetViews>
  <sheetFormatPr defaultRowHeight="15" x14ac:dyDescent="0.25"/>
  <cols>
    <col min="1" max="1" width="9.5703125" style="38" bestFit="1" customWidth="1"/>
    <col min="2" max="2" width="5.85546875" style="38" customWidth="1"/>
    <col min="3" max="3" width="8.28515625" style="38" customWidth="1"/>
    <col min="4" max="4" width="5.28515625" style="38" customWidth="1"/>
    <col min="5" max="5" width="7.5703125" style="38" customWidth="1"/>
    <col min="6" max="6" width="7.85546875" style="38" customWidth="1"/>
    <col min="7" max="7" width="6.85546875" style="38" customWidth="1"/>
    <col min="8" max="9" width="8.5703125" style="38" customWidth="1"/>
    <col min="10" max="16384" width="9.140625" style="38"/>
  </cols>
  <sheetData>
    <row r="1" spans="1:11" ht="30" x14ac:dyDescent="0.25">
      <c r="A1" s="39" t="s">
        <v>36</v>
      </c>
      <c r="B1" s="39" t="s">
        <v>140</v>
      </c>
      <c r="C1" s="39" t="s">
        <v>141</v>
      </c>
      <c r="D1" s="39" t="s">
        <v>143</v>
      </c>
      <c r="E1" s="39" t="s">
        <v>142</v>
      </c>
      <c r="F1" s="39" t="s">
        <v>144</v>
      </c>
      <c r="G1" s="39" t="s">
        <v>142</v>
      </c>
      <c r="H1" s="39" t="s">
        <v>145</v>
      </c>
      <c r="I1" s="39" t="s">
        <v>146</v>
      </c>
      <c r="J1" s="39" t="s">
        <v>147</v>
      </c>
      <c r="K1" s="39" t="s">
        <v>148</v>
      </c>
    </row>
    <row r="2" spans="1:11" x14ac:dyDescent="0.25">
      <c r="A2" s="71" t="s">
        <v>149</v>
      </c>
      <c r="B2" s="39">
        <v>1</v>
      </c>
      <c r="C2" s="39" t="s">
        <v>151</v>
      </c>
      <c r="D2" s="39">
        <v>7</v>
      </c>
      <c r="E2" s="39"/>
      <c r="F2" s="39">
        <v>150</v>
      </c>
      <c r="G2" s="39"/>
      <c r="H2" s="39">
        <v>150</v>
      </c>
      <c r="I2" s="39">
        <f>H2*D2</f>
        <v>1050</v>
      </c>
      <c r="J2" s="41">
        <f>(I2/100)*0.617</f>
        <v>6.4785000000000004</v>
      </c>
      <c r="K2" s="39"/>
    </row>
    <row r="3" spans="1:11" x14ac:dyDescent="0.25">
      <c r="A3" s="71"/>
      <c r="B3" s="39">
        <v>2</v>
      </c>
      <c r="C3" s="39" t="s">
        <v>151</v>
      </c>
      <c r="D3" s="39">
        <v>7</v>
      </c>
      <c r="E3" s="39">
        <v>11</v>
      </c>
      <c r="F3" s="39">
        <v>149</v>
      </c>
      <c r="G3" s="39">
        <v>11</v>
      </c>
      <c r="H3" s="39">
        <v>171</v>
      </c>
      <c r="I3" s="39">
        <f t="shared" ref="I3:I5" si="0">H3*D3</f>
        <v>1197</v>
      </c>
      <c r="J3" s="41">
        <f t="shared" ref="J3:J5" si="1">(I3/100)*0.617</f>
        <v>7.3854899999999999</v>
      </c>
      <c r="K3" s="39"/>
    </row>
    <row r="4" spans="1:11" x14ac:dyDescent="0.25">
      <c r="A4" s="71"/>
      <c r="B4" s="39">
        <v>3</v>
      </c>
      <c r="C4" s="39" t="s">
        <v>151</v>
      </c>
      <c r="D4" s="39">
        <v>6</v>
      </c>
      <c r="E4" s="39"/>
      <c r="F4" s="39">
        <v>290</v>
      </c>
      <c r="G4" s="39"/>
      <c r="H4" s="39">
        <v>290</v>
      </c>
      <c r="I4" s="39">
        <f t="shared" si="0"/>
        <v>1740</v>
      </c>
      <c r="J4" s="41">
        <f t="shared" si="1"/>
        <v>10.735799999999999</v>
      </c>
      <c r="K4" s="39"/>
    </row>
    <row r="5" spans="1:11" x14ac:dyDescent="0.25">
      <c r="A5" s="71"/>
      <c r="B5" s="39">
        <v>4</v>
      </c>
      <c r="C5" s="39" t="s">
        <v>151</v>
      </c>
      <c r="D5" s="39">
        <v>12</v>
      </c>
      <c r="E5" s="39"/>
      <c r="F5" s="39">
        <v>292</v>
      </c>
      <c r="G5" s="39"/>
      <c r="H5" s="39">
        <v>292</v>
      </c>
      <c r="I5" s="39">
        <f t="shared" si="0"/>
        <v>3504</v>
      </c>
      <c r="J5" s="41">
        <f t="shared" si="1"/>
        <v>21.619679999999999</v>
      </c>
      <c r="K5" s="39"/>
    </row>
    <row r="6" spans="1:11" x14ac:dyDescent="0.25">
      <c r="A6" s="71"/>
      <c r="B6" s="67" t="s">
        <v>150</v>
      </c>
      <c r="C6" s="67"/>
      <c r="D6" s="67"/>
      <c r="E6" s="67"/>
      <c r="F6" s="67"/>
      <c r="G6" s="67"/>
      <c r="H6" s="67"/>
      <c r="I6" s="67"/>
      <c r="J6" s="41">
        <f>SUM(J2:J5)*1.1</f>
        <v>50.841417000000007</v>
      </c>
      <c r="K6" s="39"/>
    </row>
    <row r="7" spans="1:11" x14ac:dyDescent="0.25">
      <c r="A7" s="71" t="s">
        <v>152</v>
      </c>
      <c r="B7" s="39">
        <v>5</v>
      </c>
      <c r="C7" s="39" t="s">
        <v>151</v>
      </c>
      <c r="D7" s="39"/>
      <c r="E7" s="39"/>
      <c r="F7" s="39"/>
      <c r="G7" s="39"/>
      <c r="H7" s="39"/>
      <c r="I7" s="39">
        <f>H7*D7</f>
        <v>0</v>
      </c>
      <c r="J7" s="41">
        <f>(I7/100)*0.617</f>
        <v>0</v>
      </c>
      <c r="K7" s="39"/>
    </row>
    <row r="8" spans="1:11" x14ac:dyDescent="0.25">
      <c r="A8" s="71"/>
      <c r="B8" s="39">
        <v>6</v>
      </c>
      <c r="C8" s="39" t="s">
        <v>151</v>
      </c>
      <c r="D8" s="39"/>
      <c r="E8" s="39"/>
      <c r="F8" s="39"/>
      <c r="G8" s="39"/>
      <c r="H8" s="39"/>
      <c r="I8" s="39">
        <f t="shared" ref="I8:I10" si="2">H8*D8</f>
        <v>0</v>
      </c>
      <c r="J8" s="41">
        <f t="shared" ref="J8:J10" si="3">(I8/100)*0.617</f>
        <v>0</v>
      </c>
      <c r="K8" s="39"/>
    </row>
    <row r="9" spans="1:11" x14ac:dyDescent="0.25">
      <c r="A9" s="71"/>
      <c r="B9" s="39">
        <v>7</v>
      </c>
      <c r="C9" s="39" t="s">
        <v>151</v>
      </c>
      <c r="D9" s="39"/>
      <c r="E9" s="39"/>
      <c r="F9" s="39"/>
      <c r="G9" s="39"/>
      <c r="H9" s="39"/>
      <c r="I9" s="39">
        <f t="shared" si="2"/>
        <v>0</v>
      </c>
      <c r="J9" s="41">
        <f t="shared" si="3"/>
        <v>0</v>
      </c>
      <c r="K9" s="39"/>
    </row>
    <row r="10" spans="1:11" x14ac:dyDescent="0.25">
      <c r="A10" s="71"/>
      <c r="B10" s="39">
        <v>8</v>
      </c>
      <c r="C10" s="39" t="s">
        <v>151</v>
      </c>
      <c r="D10" s="39"/>
      <c r="E10" s="39"/>
      <c r="F10" s="39"/>
      <c r="G10" s="39"/>
      <c r="H10" s="39"/>
      <c r="I10" s="39">
        <f t="shared" si="2"/>
        <v>0</v>
      </c>
      <c r="J10" s="41">
        <f t="shared" si="3"/>
        <v>0</v>
      </c>
      <c r="K10" s="39"/>
    </row>
    <row r="11" spans="1:11" x14ac:dyDescent="0.25">
      <c r="A11" s="71"/>
      <c r="B11" s="67" t="s">
        <v>150</v>
      </c>
      <c r="C11" s="67"/>
      <c r="D11" s="67"/>
      <c r="E11" s="67"/>
      <c r="F11" s="67"/>
      <c r="G11" s="67"/>
      <c r="H11" s="67"/>
      <c r="I11" s="67"/>
      <c r="J11" s="41">
        <f>SUM(J7:J10)*1.1</f>
        <v>0</v>
      </c>
      <c r="K11" s="39"/>
    </row>
    <row r="12" spans="1:11" x14ac:dyDescent="0.25">
      <c r="A12" s="71" t="s">
        <v>153</v>
      </c>
      <c r="B12" s="39">
        <v>9</v>
      </c>
      <c r="C12" s="39" t="s">
        <v>151</v>
      </c>
      <c r="D12" s="39"/>
      <c r="E12" s="39"/>
      <c r="F12" s="39"/>
      <c r="G12" s="39"/>
      <c r="H12" s="39"/>
      <c r="I12" s="39">
        <f>H12*D12</f>
        <v>0</v>
      </c>
      <c r="J12" s="41">
        <f>(I12/100)*0.617</f>
        <v>0</v>
      </c>
      <c r="K12" s="39"/>
    </row>
    <row r="13" spans="1:11" x14ac:dyDescent="0.25">
      <c r="A13" s="71"/>
      <c r="B13" s="39">
        <v>10</v>
      </c>
      <c r="C13" s="39" t="s">
        <v>151</v>
      </c>
      <c r="D13" s="39"/>
      <c r="E13" s="39"/>
      <c r="F13" s="39"/>
      <c r="G13" s="39"/>
      <c r="H13" s="39"/>
      <c r="I13" s="39">
        <f t="shared" ref="I13:I15" si="4">H13*D13</f>
        <v>0</v>
      </c>
      <c r="J13" s="41">
        <f t="shared" ref="J13:J15" si="5">(I13/100)*0.617</f>
        <v>0</v>
      </c>
      <c r="K13" s="39"/>
    </row>
    <row r="14" spans="1:11" x14ac:dyDescent="0.25">
      <c r="A14" s="71"/>
      <c r="B14" s="39">
        <v>11</v>
      </c>
      <c r="C14" s="39" t="s">
        <v>151</v>
      </c>
      <c r="D14" s="39"/>
      <c r="E14" s="39"/>
      <c r="F14" s="39"/>
      <c r="G14" s="39"/>
      <c r="H14" s="39"/>
      <c r="I14" s="39">
        <f t="shared" si="4"/>
        <v>0</v>
      </c>
      <c r="J14" s="41">
        <f t="shared" si="5"/>
        <v>0</v>
      </c>
      <c r="K14" s="39"/>
    </row>
    <row r="15" spans="1:11" x14ac:dyDescent="0.25">
      <c r="A15" s="71"/>
      <c r="B15" s="39">
        <v>12</v>
      </c>
      <c r="C15" s="39" t="s">
        <v>151</v>
      </c>
      <c r="D15" s="39"/>
      <c r="E15" s="39"/>
      <c r="F15" s="39"/>
      <c r="G15" s="39"/>
      <c r="H15" s="39"/>
      <c r="I15" s="39">
        <f t="shared" si="4"/>
        <v>0</v>
      </c>
      <c r="J15" s="41">
        <f t="shared" si="5"/>
        <v>0</v>
      </c>
      <c r="K15" s="39"/>
    </row>
    <row r="16" spans="1:11" x14ac:dyDescent="0.25">
      <c r="A16" s="71"/>
      <c r="B16" s="67" t="s">
        <v>150</v>
      </c>
      <c r="C16" s="67"/>
      <c r="D16" s="67"/>
      <c r="E16" s="67"/>
      <c r="F16" s="67"/>
      <c r="G16" s="67"/>
      <c r="H16" s="67"/>
      <c r="I16" s="67"/>
      <c r="J16" s="41">
        <f>SUM(J12:J15)*1.1</f>
        <v>0</v>
      </c>
      <c r="K16" s="39"/>
    </row>
    <row r="17" spans="1:11" x14ac:dyDescent="0.25">
      <c r="A17" s="71" t="s">
        <v>154</v>
      </c>
      <c r="B17" s="39">
        <v>13</v>
      </c>
      <c r="C17" s="39" t="s">
        <v>151</v>
      </c>
      <c r="D17" s="39"/>
      <c r="E17" s="39"/>
      <c r="F17" s="39"/>
      <c r="G17" s="39"/>
      <c r="H17" s="39"/>
      <c r="I17" s="39">
        <f>H17*D17</f>
        <v>0</v>
      </c>
      <c r="J17" s="41">
        <f>(I17/100)*0.617</f>
        <v>0</v>
      </c>
      <c r="K17" s="39"/>
    </row>
    <row r="18" spans="1:11" x14ac:dyDescent="0.25">
      <c r="A18" s="71"/>
      <c r="B18" s="39">
        <v>14</v>
      </c>
      <c r="C18" s="39" t="s">
        <v>151</v>
      </c>
      <c r="D18" s="39"/>
      <c r="E18" s="39"/>
      <c r="F18" s="39"/>
      <c r="G18" s="39"/>
      <c r="H18" s="39"/>
      <c r="I18" s="39">
        <f t="shared" ref="I18:I20" si="6">H18*D18</f>
        <v>0</v>
      </c>
      <c r="J18" s="41">
        <f t="shared" ref="J18:J20" si="7">(I18/100)*0.617</f>
        <v>0</v>
      </c>
      <c r="K18" s="39"/>
    </row>
    <row r="19" spans="1:11" x14ac:dyDescent="0.25">
      <c r="A19" s="71"/>
      <c r="B19" s="39">
        <v>15</v>
      </c>
      <c r="C19" s="39" t="s">
        <v>151</v>
      </c>
      <c r="D19" s="39"/>
      <c r="E19" s="39"/>
      <c r="F19" s="39"/>
      <c r="G19" s="39"/>
      <c r="H19" s="39"/>
      <c r="I19" s="39">
        <f t="shared" si="6"/>
        <v>0</v>
      </c>
      <c r="J19" s="41">
        <f t="shared" si="7"/>
        <v>0</v>
      </c>
      <c r="K19" s="39"/>
    </row>
    <row r="20" spans="1:11" x14ac:dyDescent="0.25">
      <c r="A20" s="71"/>
      <c r="B20" s="39">
        <v>16</v>
      </c>
      <c r="C20" s="39" t="s">
        <v>151</v>
      </c>
      <c r="D20" s="39"/>
      <c r="E20" s="39"/>
      <c r="F20" s="39"/>
      <c r="G20" s="39"/>
      <c r="H20" s="39"/>
      <c r="I20" s="39">
        <f t="shared" si="6"/>
        <v>0</v>
      </c>
      <c r="J20" s="41">
        <f t="shared" si="7"/>
        <v>0</v>
      </c>
      <c r="K20" s="39"/>
    </row>
    <row r="21" spans="1:11" x14ac:dyDescent="0.25">
      <c r="A21" s="71"/>
      <c r="B21" s="67" t="s">
        <v>150</v>
      </c>
      <c r="C21" s="67"/>
      <c r="D21" s="67"/>
      <c r="E21" s="67"/>
      <c r="F21" s="67"/>
      <c r="G21" s="67"/>
      <c r="H21" s="67"/>
      <c r="I21" s="67"/>
      <c r="J21" s="41">
        <f>SUM(J17:J20)*1.1</f>
        <v>0</v>
      </c>
      <c r="K21" s="39"/>
    </row>
    <row r="22" spans="1:11" x14ac:dyDescent="0.25">
      <c r="A22" s="71" t="s">
        <v>155</v>
      </c>
      <c r="B22" s="39">
        <v>17</v>
      </c>
      <c r="C22" s="39" t="s">
        <v>151</v>
      </c>
      <c r="D22" s="39"/>
      <c r="E22" s="39"/>
      <c r="F22" s="39"/>
      <c r="G22" s="39"/>
      <c r="H22" s="39"/>
      <c r="I22" s="39">
        <f>H22*D22</f>
        <v>0</v>
      </c>
      <c r="J22" s="41">
        <f>(I22/100)*0.617</f>
        <v>0</v>
      </c>
      <c r="K22" s="39"/>
    </row>
    <row r="23" spans="1:11" x14ac:dyDescent="0.25">
      <c r="A23" s="71"/>
      <c r="B23" s="39">
        <v>18</v>
      </c>
      <c r="C23" s="39" t="s">
        <v>151</v>
      </c>
      <c r="D23" s="39"/>
      <c r="E23" s="39"/>
      <c r="F23" s="39"/>
      <c r="G23" s="39"/>
      <c r="H23" s="39"/>
      <c r="I23" s="39">
        <f t="shared" ref="I23:I25" si="8">H23*D23</f>
        <v>0</v>
      </c>
      <c r="J23" s="41">
        <f t="shared" ref="J23:J25" si="9">(I23/100)*0.617</f>
        <v>0</v>
      </c>
      <c r="K23" s="39"/>
    </row>
    <row r="24" spans="1:11" x14ac:dyDescent="0.25">
      <c r="A24" s="71"/>
      <c r="B24" s="39">
        <v>19</v>
      </c>
      <c r="C24" s="39" t="s">
        <v>151</v>
      </c>
      <c r="D24" s="39"/>
      <c r="E24" s="39"/>
      <c r="F24" s="39"/>
      <c r="G24" s="39"/>
      <c r="H24" s="39"/>
      <c r="I24" s="39">
        <f t="shared" si="8"/>
        <v>0</v>
      </c>
      <c r="J24" s="41">
        <f t="shared" si="9"/>
        <v>0</v>
      </c>
      <c r="K24" s="39"/>
    </row>
    <row r="25" spans="1:11" x14ac:dyDescent="0.25">
      <c r="A25" s="71"/>
      <c r="B25" s="39">
        <v>20</v>
      </c>
      <c r="C25" s="39" t="s">
        <v>151</v>
      </c>
      <c r="D25" s="39"/>
      <c r="E25" s="39"/>
      <c r="F25" s="39"/>
      <c r="G25" s="39"/>
      <c r="H25" s="39"/>
      <c r="I25" s="39">
        <f t="shared" si="8"/>
        <v>0</v>
      </c>
      <c r="J25" s="41">
        <f t="shared" si="9"/>
        <v>0</v>
      </c>
      <c r="K25" s="39"/>
    </row>
    <row r="26" spans="1:11" ht="15" customHeight="1" x14ac:dyDescent="0.25">
      <c r="A26" s="71"/>
      <c r="B26" s="67" t="s">
        <v>150</v>
      </c>
      <c r="C26" s="67"/>
      <c r="D26" s="67"/>
      <c r="E26" s="67"/>
      <c r="F26" s="67"/>
      <c r="G26" s="67"/>
      <c r="H26" s="67"/>
      <c r="I26" s="67"/>
      <c r="J26" s="41">
        <f>SUM(J22:J25)*1.1</f>
        <v>0</v>
      </c>
      <c r="K26" s="39"/>
    </row>
    <row r="27" spans="1:11" x14ac:dyDescent="0.25">
      <c r="A27" s="71" t="s">
        <v>156</v>
      </c>
      <c r="B27" s="39">
        <v>21</v>
      </c>
      <c r="C27" s="39" t="s">
        <v>151</v>
      </c>
      <c r="D27" s="39"/>
      <c r="E27" s="39"/>
      <c r="F27" s="39"/>
      <c r="G27" s="39"/>
      <c r="H27" s="39"/>
      <c r="I27" s="39">
        <f>H27*D27</f>
        <v>0</v>
      </c>
      <c r="J27" s="41">
        <f>(I27/100)*0.617</f>
        <v>0</v>
      </c>
      <c r="K27" s="39"/>
    </row>
    <row r="28" spans="1:11" x14ac:dyDescent="0.25">
      <c r="A28" s="71"/>
      <c r="B28" s="39">
        <v>22</v>
      </c>
      <c r="C28" s="39" t="s">
        <v>151</v>
      </c>
      <c r="D28" s="39"/>
      <c r="E28" s="39"/>
      <c r="F28" s="39"/>
      <c r="G28" s="39"/>
      <c r="H28" s="39"/>
      <c r="I28" s="39">
        <f t="shared" ref="I28:I30" si="10">H28*D28</f>
        <v>0</v>
      </c>
      <c r="J28" s="41">
        <f t="shared" ref="J28:J30" si="11">(I28/100)*0.617</f>
        <v>0</v>
      </c>
      <c r="K28" s="39"/>
    </row>
    <row r="29" spans="1:11" x14ac:dyDescent="0.25">
      <c r="A29" s="71"/>
      <c r="B29" s="39">
        <v>23</v>
      </c>
      <c r="C29" s="39" t="s">
        <v>151</v>
      </c>
      <c r="D29" s="39"/>
      <c r="E29" s="39"/>
      <c r="F29" s="39"/>
      <c r="G29" s="39"/>
      <c r="H29" s="39"/>
      <c r="I29" s="39">
        <f t="shared" si="10"/>
        <v>0</v>
      </c>
      <c r="J29" s="41">
        <f t="shared" si="11"/>
        <v>0</v>
      </c>
      <c r="K29" s="39"/>
    </row>
    <row r="30" spans="1:11" x14ac:dyDescent="0.25">
      <c r="A30" s="71"/>
      <c r="B30" s="39">
        <v>24</v>
      </c>
      <c r="C30" s="39" t="s">
        <v>151</v>
      </c>
      <c r="D30" s="39"/>
      <c r="E30" s="39"/>
      <c r="F30" s="39"/>
      <c r="G30" s="39"/>
      <c r="H30" s="39"/>
      <c r="I30" s="39">
        <f t="shared" si="10"/>
        <v>0</v>
      </c>
      <c r="J30" s="41">
        <f t="shared" si="11"/>
        <v>0</v>
      </c>
      <c r="K30" s="39"/>
    </row>
    <row r="31" spans="1:11" ht="15" customHeight="1" x14ac:dyDescent="0.25">
      <c r="A31" s="71"/>
      <c r="B31" s="67" t="s">
        <v>150</v>
      </c>
      <c r="C31" s="67"/>
      <c r="D31" s="67"/>
      <c r="E31" s="67"/>
      <c r="F31" s="67"/>
      <c r="G31" s="67"/>
      <c r="H31" s="67"/>
      <c r="I31" s="67"/>
      <c r="J31" s="41">
        <f>SUM(J27:J30)*1.1</f>
        <v>0</v>
      </c>
      <c r="K31" s="39"/>
    </row>
    <row r="32" spans="1:11" x14ac:dyDescent="0.25">
      <c r="A32" s="71" t="s">
        <v>157</v>
      </c>
      <c r="B32" s="39">
        <v>25</v>
      </c>
      <c r="C32" s="39" t="s">
        <v>151</v>
      </c>
      <c r="D32" s="39"/>
      <c r="E32" s="39"/>
      <c r="F32" s="39"/>
      <c r="G32" s="39"/>
      <c r="H32" s="39"/>
      <c r="I32" s="39">
        <f>H32*D32</f>
        <v>0</v>
      </c>
      <c r="J32" s="41">
        <f>(I32/100)*0.617</f>
        <v>0</v>
      </c>
      <c r="K32" s="39"/>
    </row>
    <row r="33" spans="1:11" x14ac:dyDescent="0.25">
      <c r="A33" s="71"/>
      <c r="B33" s="39">
        <v>26</v>
      </c>
      <c r="C33" s="39" t="s">
        <v>151</v>
      </c>
      <c r="D33" s="39"/>
      <c r="E33" s="39"/>
      <c r="F33" s="39"/>
      <c r="G33" s="39"/>
      <c r="H33" s="39"/>
      <c r="I33" s="39">
        <f t="shared" ref="I33:I35" si="12">H33*D33</f>
        <v>0</v>
      </c>
      <c r="J33" s="41">
        <f t="shared" ref="J33:J35" si="13">(I33/100)*0.617</f>
        <v>0</v>
      </c>
      <c r="K33" s="39"/>
    </row>
    <row r="34" spans="1:11" x14ac:dyDescent="0.25">
      <c r="A34" s="71"/>
      <c r="B34" s="39">
        <v>27</v>
      </c>
      <c r="C34" s="39" t="s">
        <v>151</v>
      </c>
      <c r="D34" s="39"/>
      <c r="E34" s="39"/>
      <c r="F34" s="39"/>
      <c r="G34" s="39"/>
      <c r="H34" s="39"/>
      <c r="I34" s="39">
        <f t="shared" si="12"/>
        <v>0</v>
      </c>
      <c r="J34" s="41">
        <f t="shared" si="13"/>
        <v>0</v>
      </c>
      <c r="K34" s="39"/>
    </row>
    <row r="35" spans="1:11" x14ac:dyDescent="0.25">
      <c r="A35" s="71"/>
      <c r="B35" s="39">
        <v>28</v>
      </c>
      <c r="C35" s="39" t="s">
        <v>151</v>
      </c>
      <c r="D35" s="39"/>
      <c r="E35" s="39"/>
      <c r="F35" s="39"/>
      <c r="G35" s="39"/>
      <c r="H35" s="39"/>
      <c r="I35" s="39">
        <f t="shared" si="12"/>
        <v>0</v>
      </c>
      <c r="J35" s="41">
        <f t="shared" si="13"/>
        <v>0</v>
      </c>
      <c r="K35" s="39"/>
    </row>
    <row r="36" spans="1:11" x14ac:dyDescent="0.25">
      <c r="A36" s="71"/>
      <c r="B36" s="67" t="s">
        <v>150</v>
      </c>
      <c r="C36" s="67"/>
      <c r="D36" s="67"/>
      <c r="E36" s="67"/>
      <c r="F36" s="67"/>
      <c r="G36" s="67"/>
      <c r="H36" s="67"/>
      <c r="I36" s="67"/>
      <c r="J36" s="41">
        <f>SUM(J32:J35)*1.1</f>
        <v>0</v>
      </c>
      <c r="K36" s="39"/>
    </row>
    <row r="37" spans="1:11" x14ac:dyDescent="0.25">
      <c r="A37" s="71" t="s">
        <v>158</v>
      </c>
      <c r="B37" s="39">
        <v>29</v>
      </c>
      <c r="C37" s="39" t="s">
        <v>151</v>
      </c>
      <c r="D37" s="39"/>
      <c r="E37" s="39"/>
      <c r="F37" s="39"/>
      <c r="G37" s="39"/>
      <c r="H37" s="39"/>
      <c r="I37" s="39">
        <f>H37*D37</f>
        <v>0</v>
      </c>
      <c r="J37" s="41">
        <f>(I37/100)*0.617</f>
        <v>0</v>
      </c>
      <c r="K37" s="39"/>
    </row>
    <row r="38" spans="1:11" x14ac:dyDescent="0.25">
      <c r="A38" s="71"/>
      <c r="B38" s="39">
        <v>30</v>
      </c>
      <c r="C38" s="39" t="s">
        <v>151</v>
      </c>
      <c r="D38" s="39"/>
      <c r="E38" s="39"/>
      <c r="F38" s="39"/>
      <c r="G38" s="39"/>
      <c r="H38" s="39"/>
      <c r="I38" s="39">
        <f t="shared" ref="I38:I40" si="14">H38*D38</f>
        <v>0</v>
      </c>
      <c r="J38" s="41">
        <f t="shared" ref="J38:J40" si="15">(I38/100)*0.617</f>
        <v>0</v>
      </c>
      <c r="K38" s="39"/>
    </row>
    <row r="39" spans="1:11" x14ac:dyDescent="0.25">
      <c r="A39" s="71"/>
      <c r="B39" s="39">
        <v>31</v>
      </c>
      <c r="C39" s="39" t="s">
        <v>151</v>
      </c>
      <c r="D39" s="39"/>
      <c r="E39" s="39"/>
      <c r="F39" s="39"/>
      <c r="G39" s="39"/>
      <c r="H39" s="39"/>
      <c r="I39" s="39">
        <f t="shared" si="14"/>
        <v>0</v>
      </c>
      <c r="J39" s="41">
        <f t="shared" si="15"/>
        <v>0</v>
      </c>
      <c r="K39" s="39"/>
    </row>
    <row r="40" spans="1:11" x14ac:dyDescent="0.25">
      <c r="A40" s="71"/>
      <c r="B40" s="39">
        <v>32</v>
      </c>
      <c r="C40" s="39" t="s">
        <v>151</v>
      </c>
      <c r="D40" s="39"/>
      <c r="E40" s="39"/>
      <c r="F40" s="39"/>
      <c r="G40" s="39"/>
      <c r="H40" s="39"/>
      <c r="I40" s="39">
        <f t="shared" si="14"/>
        <v>0</v>
      </c>
      <c r="J40" s="41">
        <f t="shared" si="15"/>
        <v>0</v>
      </c>
      <c r="K40" s="39"/>
    </row>
    <row r="41" spans="1:11" x14ac:dyDescent="0.25">
      <c r="A41" s="71"/>
      <c r="B41" s="67" t="s">
        <v>150</v>
      </c>
      <c r="C41" s="67"/>
      <c r="D41" s="67"/>
      <c r="E41" s="67"/>
      <c r="F41" s="67"/>
      <c r="G41" s="67"/>
      <c r="H41" s="67"/>
      <c r="I41" s="67"/>
      <c r="J41" s="41">
        <f>SUM(J37:J40)*1.1</f>
        <v>0</v>
      </c>
      <c r="K41" s="39"/>
    </row>
    <row r="42" spans="1:11" x14ac:dyDescent="0.25">
      <c r="A42" s="71" t="s">
        <v>159</v>
      </c>
      <c r="B42" s="39">
        <v>33</v>
      </c>
      <c r="C42" s="39" t="s">
        <v>151</v>
      </c>
      <c r="D42" s="39"/>
      <c r="E42" s="39"/>
      <c r="F42" s="39"/>
      <c r="G42" s="39"/>
      <c r="H42" s="39"/>
      <c r="I42" s="39">
        <f>H42*D42</f>
        <v>0</v>
      </c>
      <c r="J42" s="41">
        <f>(I42/100)*0.617</f>
        <v>0</v>
      </c>
      <c r="K42" s="39"/>
    </row>
    <row r="43" spans="1:11" x14ac:dyDescent="0.25">
      <c r="A43" s="71"/>
      <c r="B43" s="39">
        <v>34</v>
      </c>
      <c r="C43" s="39" t="s">
        <v>151</v>
      </c>
      <c r="D43" s="39"/>
      <c r="E43" s="39"/>
      <c r="F43" s="39"/>
      <c r="G43" s="39"/>
      <c r="H43" s="39"/>
      <c r="I43" s="39">
        <f t="shared" ref="I43:I45" si="16">H43*D43</f>
        <v>0</v>
      </c>
      <c r="J43" s="41">
        <f t="shared" ref="J43:J45" si="17">(I43/100)*0.617</f>
        <v>0</v>
      </c>
      <c r="K43" s="39"/>
    </row>
    <row r="44" spans="1:11" x14ac:dyDescent="0.25">
      <c r="A44" s="71"/>
      <c r="B44" s="39">
        <v>35</v>
      </c>
      <c r="C44" s="39" t="s">
        <v>151</v>
      </c>
      <c r="D44" s="39"/>
      <c r="E44" s="39"/>
      <c r="F44" s="39"/>
      <c r="G44" s="39"/>
      <c r="H44" s="39"/>
      <c r="I44" s="39">
        <f t="shared" si="16"/>
        <v>0</v>
      </c>
      <c r="J44" s="41">
        <f t="shared" si="17"/>
        <v>0</v>
      </c>
      <c r="K44" s="39"/>
    </row>
    <row r="45" spans="1:11" x14ac:dyDescent="0.25">
      <c r="A45" s="71"/>
      <c r="B45" s="39">
        <v>36</v>
      </c>
      <c r="C45" s="39" t="s">
        <v>151</v>
      </c>
      <c r="D45" s="39"/>
      <c r="E45" s="39"/>
      <c r="F45" s="39"/>
      <c r="G45" s="39"/>
      <c r="H45" s="39"/>
      <c r="I45" s="39">
        <f t="shared" si="16"/>
        <v>0</v>
      </c>
      <c r="J45" s="41">
        <f t="shared" si="17"/>
        <v>0</v>
      </c>
      <c r="K45" s="39"/>
    </row>
    <row r="46" spans="1:11" x14ac:dyDescent="0.25">
      <c r="A46" s="71"/>
      <c r="B46" s="67" t="s">
        <v>150</v>
      </c>
      <c r="C46" s="67"/>
      <c r="D46" s="67"/>
      <c r="E46" s="67"/>
      <c r="F46" s="67"/>
      <c r="G46" s="67"/>
      <c r="H46" s="67"/>
      <c r="I46" s="67"/>
      <c r="J46" s="41">
        <f>SUM(J42:J45)*1.1</f>
        <v>0</v>
      </c>
      <c r="K46" s="39"/>
    </row>
    <row r="47" spans="1:11" x14ac:dyDescent="0.25">
      <c r="A47" s="71" t="s">
        <v>160</v>
      </c>
      <c r="B47" s="39">
        <v>37</v>
      </c>
      <c r="C47" s="39" t="s">
        <v>151</v>
      </c>
      <c r="D47" s="39"/>
      <c r="E47" s="39"/>
      <c r="F47" s="39"/>
      <c r="G47" s="39"/>
      <c r="H47" s="39"/>
      <c r="I47" s="39">
        <f>H47*D47</f>
        <v>0</v>
      </c>
      <c r="J47" s="41">
        <f>(I47/100)*0.617</f>
        <v>0</v>
      </c>
      <c r="K47" s="39"/>
    </row>
    <row r="48" spans="1:11" x14ac:dyDescent="0.25">
      <c r="A48" s="71"/>
      <c r="B48" s="39">
        <v>38</v>
      </c>
      <c r="C48" s="39" t="s">
        <v>151</v>
      </c>
      <c r="D48" s="39"/>
      <c r="E48" s="39"/>
      <c r="F48" s="39"/>
      <c r="G48" s="39"/>
      <c r="H48" s="39"/>
      <c r="I48" s="39">
        <f t="shared" ref="I48:I50" si="18">H48*D48</f>
        <v>0</v>
      </c>
      <c r="J48" s="41">
        <f t="shared" ref="J48:J50" si="19">(I48/100)*0.617</f>
        <v>0</v>
      </c>
      <c r="K48" s="39"/>
    </row>
    <row r="49" spans="1:11" x14ac:dyDescent="0.25">
      <c r="A49" s="71"/>
      <c r="B49" s="39">
        <v>39</v>
      </c>
      <c r="C49" s="39" t="s">
        <v>151</v>
      </c>
      <c r="D49" s="39"/>
      <c r="E49" s="39"/>
      <c r="F49" s="39"/>
      <c r="G49" s="39"/>
      <c r="H49" s="39"/>
      <c r="I49" s="39">
        <f t="shared" si="18"/>
        <v>0</v>
      </c>
      <c r="J49" s="41">
        <f t="shared" si="19"/>
        <v>0</v>
      </c>
      <c r="K49" s="39"/>
    </row>
    <row r="50" spans="1:11" x14ac:dyDescent="0.25">
      <c r="A50" s="71"/>
      <c r="B50" s="39">
        <v>40</v>
      </c>
      <c r="C50" s="39" t="s">
        <v>151</v>
      </c>
      <c r="D50" s="39"/>
      <c r="E50" s="39"/>
      <c r="F50" s="39"/>
      <c r="G50" s="39"/>
      <c r="H50" s="39"/>
      <c r="I50" s="39">
        <f t="shared" si="18"/>
        <v>0</v>
      </c>
      <c r="J50" s="41">
        <f t="shared" si="19"/>
        <v>0</v>
      </c>
      <c r="K50" s="39"/>
    </row>
    <row r="51" spans="1:11" x14ac:dyDescent="0.25">
      <c r="A51" s="71"/>
      <c r="B51" s="67" t="s">
        <v>150</v>
      </c>
      <c r="C51" s="67"/>
      <c r="D51" s="67"/>
      <c r="E51" s="67"/>
      <c r="F51" s="67"/>
      <c r="G51" s="67"/>
      <c r="H51" s="67"/>
      <c r="I51" s="67"/>
      <c r="J51" s="41">
        <f>SUM(J47:J50)*1.1</f>
        <v>0</v>
      </c>
      <c r="K51" s="39"/>
    </row>
    <row r="52" spans="1:11" x14ac:dyDescent="0.25">
      <c r="A52" s="71" t="s">
        <v>161</v>
      </c>
      <c r="B52" s="39">
        <v>41</v>
      </c>
      <c r="C52" s="39" t="s">
        <v>151</v>
      </c>
      <c r="D52" s="39"/>
      <c r="E52" s="39"/>
      <c r="F52" s="39"/>
      <c r="G52" s="39"/>
      <c r="H52" s="39"/>
      <c r="I52" s="39">
        <f>H52*D52</f>
        <v>0</v>
      </c>
      <c r="J52" s="41">
        <f>(I52/100)*0.617</f>
        <v>0</v>
      </c>
      <c r="K52" s="39"/>
    </row>
    <row r="53" spans="1:11" x14ac:dyDescent="0.25">
      <c r="A53" s="71"/>
      <c r="B53" s="39">
        <v>42</v>
      </c>
      <c r="C53" s="39" t="s">
        <v>151</v>
      </c>
      <c r="D53" s="39"/>
      <c r="E53" s="39"/>
      <c r="F53" s="39"/>
      <c r="G53" s="39"/>
      <c r="H53" s="39"/>
      <c r="I53" s="39">
        <f t="shared" ref="I53:I55" si="20">H53*D53</f>
        <v>0</v>
      </c>
      <c r="J53" s="41">
        <f t="shared" ref="J53:J55" si="21">(I53/100)*0.617</f>
        <v>0</v>
      </c>
      <c r="K53" s="39"/>
    </row>
    <row r="54" spans="1:11" x14ac:dyDescent="0.25">
      <c r="A54" s="71"/>
      <c r="B54" s="39">
        <v>43</v>
      </c>
      <c r="C54" s="39" t="s">
        <v>151</v>
      </c>
      <c r="D54" s="39"/>
      <c r="E54" s="39"/>
      <c r="F54" s="39"/>
      <c r="G54" s="39"/>
      <c r="H54" s="39"/>
      <c r="I54" s="39">
        <f t="shared" si="20"/>
        <v>0</v>
      </c>
      <c r="J54" s="41">
        <f t="shared" si="21"/>
        <v>0</v>
      </c>
      <c r="K54" s="39"/>
    </row>
    <row r="55" spans="1:11" x14ac:dyDescent="0.25">
      <c r="A55" s="71"/>
      <c r="B55" s="39">
        <v>44</v>
      </c>
      <c r="C55" s="39" t="s">
        <v>151</v>
      </c>
      <c r="D55" s="39"/>
      <c r="E55" s="39"/>
      <c r="F55" s="39"/>
      <c r="G55" s="39"/>
      <c r="H55" s="39"/>
      <c r="I55" s="39">
        <f t="shared" si="20"/>
        <v>0</v>
      </c>
      <c r="J55" s="41">
        <f t="shared" si="21"/>
        <v>0</v>
      </c>
      <c r="K55" s="39"/>
    </row>
    <row r="56" spans="1:11" x14ac:dyDescent="0.25">
      <c r="A56" s="71"/>
      <c r="B56" s="67" t="s">
        <v>150</v>
      </c>
      <c r="C56" s="67"/>
      <c r="D56" s="67"/>
      <c r="E56" s="67"/>
      <c r="F56" s="67"/>
      <c r="G56" s="67"/>
      <c r="H56" s="67"/>
      <c r="I56" s="67"/>
      <c r="J56" s="41">
        <f>SUM(J52:J55)*1.1</f>
        <v>0</v>
      </c>
      <c r="K56" s="39"/>
    </row>
    <row r="57" spans="1:11" x14ac:dyDescent="0.25">
      <c r="A57" s="71" t="s">
        <v>162</v>
      </c>
      <c r="B57" s="39">
        <v>45</v>
      </c>
      <c r="C57" s="39" t="s">
        <v>151</v>
      </c>
      <c r="D57" s="39"/>
      <c r="E57" s="39"/>
      <c r="F57" s="39"/>
      <c r="G57" s="39"/>
      <c r="H57" s="39"/>
      <c r="I57" s="39">
        <f>H57*D57</f>
        <v>0</v>
      </c>
      <c r="J57" s="41">
        <f>(I57/100)*0.617</f>
        <v>0</v>
      </c>
      <c r="K57" s="39"/>
    </row>
    <row r="58" spans="1:11" x14ac:dyDescent="0.25">
      <c r="A58" s="71"/>
      <c r="B58" s="39">
        <v>46</v>
      </c>
      <c r="C58" s="39" t="s">
        <v>151</v>
      </c>
      <c r="D58" s="39"/>
      <c r="E58" s="39"/>
      <c r="F58" s="39"/>
      <c r="G58" s="39"/>
      <c r="H58" s="39"/>
      <c r="I58" s="39">
        <f t="shared" ref="I58:I60" si="22">H58*D58</f>
        <v>0</v>
      </c>
      <c r="J58" s="41">
        <f t="shared" ref="J58:J60" si="23">(I58/100)*0.617</f>
        <v>0</v>
      </c>
      <c r="K58" s="39"/>
    </row>
    <row r="59" spans="1:11" x14ac:dyDescent="0.25">
      <c r="A59" s="71"/>
      <c r="B59" s="39">
        <v>47</v>
      </c>
      <c r="C59" s="39" t="s">
        <v>151</v>
      </c>
      <c r="D59" s="39"/>
      <c r="E59" s="39"/>
      <c r="F59" s="39"/>
      <c r="G59" s="39"/>
      <c r="H59" s="39"/>
      <c r="I59" s="39">
        <f t="shared" si="22"/>
        <v>0</v>
      </c>
      <c r="J59" s="41">
        <f t="shared" si="23"/>
        <v>0</v>
      </c>
      <c r="K59" s="39"/>
    </row>
    <row r="60" spans="1:11" x14ac:dyDescent="0.25">
      <c r="A60" s="71"/>
      <c r="B60" s="39">
        <v>48</v>
      </c>
      <c r="C60" s="39" t="s">
        <v>151</v>
      </c>
      <c r="D60" s="39"/>
      <c r="E60" s="39"/>
      <c r="F60" s="39"/>
      <c r="G60" s="39"/>
      <c r="H60" s="39"/>
      <c r="I60" s="39">
        <f t="shared" si="22"/>
        <v>0</v>
      </c>
      <c r="J60" s="41">
        <f t="shared" si="23"/>
        <v>0</v>
      </c>
      <c r="K60" s="39"/>
    </row>
    <row r="61" spans="1:11" x14ac:dyDescent="0.25">
      <c r="A61" s="71"/>
      <c r="B61" s="67" t="s">
        <v>150</v>
      </c>
      <c r="C61" s="67"/>
      <c r="D61" s="67"/>
      <c r="E61" s="67"/>
      <c r="F61" s="67"/>
      <c r="G61" s="67"/>
      <c r="H61" s="67"/>
      <c r="I61" s="67"/>
      <c r="J61" s="41">
        <f>SUM(J57:J60)*1.1</f>
        <v>0</v>
      </c>
      <c r="K61" s="39"/>
    </row>
    <row r="62" spans="1:11" x14ac:dyDescent="0.25">
      <c r="A62" s="71" t="s">
        <v>163</v>
      </c>
      <c r="B62" s="39">
        <v>49</v>
      </c>
      <c r="C62" s="39" t="s">
        <v>151</v>
      </c>
      <c r="D62" s="39"/>
      <c r="E62" s="39"/>
      <c r="F62" s="39"/>
      <c r="G62" s="39"/>
      <c r="H62" s="39"/>
      <c r="I62" s="39">
        <f>H62*D62</f>
        <v>0</v>
      </c>
      <c r="J62" s="41">
        <f>(I62/100)*0.617</f>
        <v>0</v>
      </c>
      <c r="K62" s="39"/>
    </row>
    <row r="63" spans="1:11" x14ac:dyDescent="0.25">
      <c r="A63" s="71"/>
      <c r="B63" s="39">
        <v>50</v>
      </c>
      <c r="C63" s="39" t="s">
        <v>151</v>
      </c>
      <c r="D63" s="39"/>
      <c r="E63" s="39"/>
      <c r="F63" s="39"/>
      <c r="G63" s="39"/>
      <c r="H63" s="39"/>
      <c r="I63" s="39">
        <f t="shared" ref="I63:I65" si="24">H63*D63</f>
        <v>0</v>
      </c>
      <c r="J63" s="41">
        <f t="shared" ref="J63:J65" si="25">(I63/100)*0.617</f>
        <v>0</v>
      </c>
      <c r="K63" s="39"/>
    </row>
    <row r="64" spans="1:11" x14ac:dyDescent="0.25">
      <c r="A64" s="71"/>
      <c r="B64" s="39">
        <v>51</v>
      </c>
      <c r="C64" s="39" t="s">
        <v>151</v>
      </c>
      <c r="D64" s="39"/>
      <c r="E64" s="39"/>
      <c r="F64" s="39"/>
      <c r="G64" s="39"/>
      <c r="H64" s="39"/>
      <c r="I64" s="39">
        <f t="shared" si="24"/>
        <v>0</v>
      </c>
      <c r="J64" s="41">
        <f t="shared" si="25"/>
        <v>0</v>
      </c>
      <c r="K64" s="39"/>
    </row>
    <row r="65" spans="1:11" x14ac:dyDescent="0.25">
      <c r="A65" s="71"/>
      <c r="B65" s="39">
        <v>52</v>
      </c>
      <c r="C65" s="39" t="s">
        <v>151</v>
      </c>
      <c r="D65" s="39"/>
      <c r="E65" s="39"/>
      <c r="F65" s="39"/>
      <c r="G65" s="39"/>
      <c r="H65" s="39"/>
      <c r="I65" s="39">
        <f t="shared" si="24"/>
        <v>0</v>
      </c>
      <c r="J65" s="41">
        <f t="shared" si="25"/>
        <v>0</v>
      </c>
      <c r="K65" s="39"/>
    </row>
    <row r="66" spans="1:11" x14ac:dyDescent="0.25">
      <c r="A66" s="71"/>
      <c r="B66" s="67" t="s">
        <v>150</v>
      </c>
      <c r="C66" s="67"/>
      <c r="D66" s="67"/>
      <c r="E66" s="67"/>
      <c r="F66" s="67"/>
      <c r="G66" s="67"/>
      <c r="H66" s="67"/>
      <c r="I66" s="67"/>
      <c r="J66" s="41">
        <f>SUM(J62:J65)*1.1</f>
        <v>0</v>
      </c>
      <c r="K66" s="39"/>
    </row>
    <row r="67" spans="1:11" x14ac:dyDescent="0.25">
      <c r="A67" s="71" t="s">
        <v>164</v>
      </c>
      <c r="B67" s="39">
        <v>53</v>
      </c>
      <c r="C67" s="39" t="s">
        <v>151</v>
      </c>
      <c r="D67" s="39"/>
      <c r="E67" s="39"/>
      <c r="F67" s="39"/>
      <c r="G67" s="39"/>
      <c r="H67" s="39"/>
      <c r="I67" s="39">
        <f>H67*D67</f>
        <v>0</v>
      </c>
      <c r="J67" s="41">
        <f>(I67/100)*0.617</f>
        <v>0</v>
      </c>
      <c r="K67" s="39"/>
    </row>
    <row r="68" spans="1:11" x14ac:dyDescent="0.25">
      <c r="A68" s="71"/>
      <c r="B68" s="39">
        <v>54</v>
      </c>
      <c r="C68" s="39" t="s">
        <v>151</v>
      </c>
      <c r="D68" s="39"/>
      <c r="E68" s="39"/>
      <c r="F68" s="39"/>
      <c r="G68" s="39"/>
      <c r="H68" s="39"/>
      <c r="I68" s="39">
        <f t="shared" ref="I68:I70" si="26">H68*D68</f>
        <v>0</v>
      </c>
      <c r="J68" s="41">
        <f t="shared" ref="J68:J70" si="27">(I68/100)*0.617</f>
        <v>0</v>
      </c>
      <c r="K68" s="39"/>
    </row>
    <row r="69" spans="1:11" x14ac:dyDescent="0.25">
      <c r="A69" s="71"/>
      <c r="B69" s="39">
        <v>55</v>
      </c>
      <c r="C69" s="39" t="s">
        <v>151</v>
      </c>
      <c r="D69" s="39"/>
      <c r="E69" s="39"/>
      <c r="F69" s="39"/>
      <c r="G69" s="39"/>
      <c r="H69" s="39"/>
      <c r="I69" s="39">
        <f t="shared" si="26"/>
        <v>0</v>
      </c>
      <c r="J69" s="41">
        <f t="shared" si="27"/>
        <v>0</v>
      </c>
      <c r="K69" s="39"/>
    </row>
    <row r="70" spans="1:11" x14ac:dyDescent="0.25">
      <c r="A70" s="71"/>
      <c r="B70" s="39">
        <v>56</v>
      </c>
      <c r="C70" s="39" t="s">
        <v>151</v>
      </c>
      <c r="D70" s="39"/>
      <c r="E70" s="39"/>
      <c r="F70" s="39"/>
      <c r="G70" s="39"/>
      <c r="H70" s="39"/>
      <c r="I70" s="39">
        <f t="shared" si="26"/>
        <v>0</v>
      </c>
      <c r="J70" s="41">
        <f t="shared" si="27"/>
        <v>0</v>
      </c>
      <c r="K70" s="39"/>
    </row>
    <row r="71" spans="1:11" x14ac:dyDescent="0.25">
      <c r="A71" s="71"/>
      <c r="B71" s="67" t="s">
        <v>150</v>
      </c>
      <c r="C71" s="67"/>
      <c r="D71" s="67"/>
      <c r="E71" s="67"/>
      <c r="F71" s="67"/>
      <c r="G71" s="67"/>
      <c r="H71" s="67"/>
      <c r="I71" s="67"/>
      <c r="J71" s="41">
        <f>SUM(J67:J70)*1.1</f>
        <v>0</v>
      </c>
      <c r="K71" s="39"/>
    </row>
    <row r="72" spans="1:11" x14ac:dyDescent="0.25">
      <c r="A72" s="71" t="s">
        <v>165</v>
      </c>
      <c r="B72" s="39">
        <v>57</v>
      </c>
      <c r="C72" s="39" t="s">
        <v>151</v>
      </c>
      <c r="D72" s="39"/>
      <c r="E72" s="39"/>
      <c r="F72" s="39"/>
      <c r="G72" s="39"/>
      <c r="H72" s="39"/>
      <c r="I72" s="39">
        <f>H72*D72</f>
        <v>0</v>
      </c>
      <c r="J72" s="41">
        <f>(I72/100)*0.617</f>
        <v>0</v>
      </c>
      <c r="K72" s="39"/>
    </row>
    <row r="73" spans="1:11" x14ac:dyDescent="0.25">
      <c r="A73" s="71"/>
      <c r="B73" s="39">
        <v>58</v>
      </c>
      <c r="C73" s="39" t="s">
        <v>151</v>
      </c>
      <c r="D73" s="39"/>
      <c r="E73" s="39"/>
      <c r="F73" s="39"/>
      <c r="G73" s="39"/>
      <c r="H73" s="39"/>
      <c r="I73" s="39">
        <f t="shared" ref="I73:I75" si="28">H73*D73</f>
        <v>0</v>
      </c>
      <c r="J73" s="41">
        <f t="shared" ref="J73:J75" si="29">(I73/100)*0.617</f>
        <v>0</v>
      </c>
      <c r="K73" s="39"/>
    </row>
    <row r="74" spans="1:11" x14ac:dyDescent="0.25">
      <c r="A74" s="71"/>
      <c r="B74" s="39">
        <v>59</v>
      </c>
      <c r="C74" s="39" t="s">
        <v>151</v>
      </c>
      <c r="D74" s="39"/>
      <c r="E74" s="39"/>
      <c r="F74" s="39"/>
      <c r="G74" s="39"/>
      <c r="H74" s="39"/>
      <c r="I74" s="39">
        <f t="shared" si="28"/>
        <v>0</v>
      </c>
      <c r="J74" s="41">
        <f t="shared" si="29"/>
        <v>0</v>
      </c>
      <c r="K74" s="39"/>
    </row>
    <row r="75" spans="1:11" x14ac:dyDescent="0.25">
      <c r="A75" s="71"/>
      <c r="B75" s="39">
        <v>60</v>
      </c>
      <c r="C75" s="39" t="s">
        <v>151</v>
      </c>
      <c r="D75" s="39"/>
      <c r="E75" s="39"/>
      <c r="F75" s="39"/>
      <c r="G75" s="39"/>
      <c r="H75" s="39"/>
      <c r="I75" s="39">
        <f t="shared" si="28"/>
        <v>0</v>
      </c>
      <c r="J75" s="41">
        <f t="shared" si="29"/>
        <v>0</v>
      </c>
      <c r="K75" s="39"/>
    </row>
    <row r="76" spans="1:11" x14ac:dyDescent="0.25">
      <c r="A76" s="71"/>
      <c r="B76" s="67" t="s">
        <v>150</v>
      </c>
      <c r="C76" s="67"/>
      <c r="D76" s="67"/>
      <c r="E76" s="67"/>
      <c r="F76" s="67"/>
      <c r="G76" s="67"/>
      <c r="H76" s="67"/>
      <c r="I76" s="67"/>
      <c r="J76" s="41">
        <f>SUM(J72:J75)*1.1</f>
        <v>0</v>
      </c>
      <c r="K76" s="39"/>
    </row>
    <row r="77" spans="1:11" x14ac:dyDescent="0.25">
      <c r="A77" s="71" t="s">
        <v>166</v>
      </c>
      <c r="B77" s="39">
        <v>61</v>
      </c>
      <c r="C77" s="39" t="s">
        <v>151</v>
      </c>
      <c r="D77" s="39"/>
      <c r="E77" s="39"/>
      <c r="F77" s="39"/>
      <c r="G77" s="39"/>
      <c r="H77" s="39"/>
      <c r="I77" s="39">
        <f>H77*D77</f>
        <v>0</v>
      </c>
      <c r="J77" s="41">
        <f>(I77/100)*0.617</f>
        <v>0</v>
      </c>
      <c r="K77" s="39"/>
    </row>
    <row r="78" spans="1:11" x14ac:dyDescent="0.25">
      <c r="A78" s="71"/>
      <c r="B78" s="39">
        <v>62</v>
      </c>
      <c r="C78" s="39" t="s">
        <v>151</v>
      </c>
      <c r="D78" s="39"/>
      <c r="E78" s="39"/>
      <c r="F78" s="39"/>
      <c r="G78" s="39"/>
      <c r="H78" s="39"/>
      <c r="I78" s="39">
        <f t="shared" ref="I78:I80" si="30">H78*D78</f>
        <v>0</v>
      </c>
      <c r="J78" s="41">
        <f t="shared" ref="J78:J80" si="31">(I78/100)*0.617</f>
        <v>0</v>
      </c>
      <c r="K78" s="39"/>
    </row>
    <row r="79" spans="1:11" x14ac:dyDescent="0.25">
      <c r="A79" s="71"/>
      <c r="B79" s="39">
        <v>63</v>
      </c>
      <c r="C79" s="39" t="s">
        <v>151</v>
      </c>
      <c r="D79" s="39"/>
      <c r="E79" s="39"/>
      <c r="F79" s="39"/>
      <c r="G79" s="39"/>
      <c r="H79" s="39"/>
      <c r="I79" s="39">
        <f t="shared" si="30"/>
        <v>0</v>
      </c>
      <c r="J79" s="41">
        <f t="shared" si="31"/>
        <v>0</v>
      </c>
      <c r="K79" s="39"/>
    </row>
    <row r="80" spans="1:11" x14ac:dyDescent="0.25">
      <c r="A80" s="71"/>
      <c r="B80" s="39">
        <v>64</v>
      </c>
      <c r="C80" s="39" t="s">
        <v>151</v>
      </c>
      <c r="D80" s="39"/>
      <c r="E80" s="39"/>
      <c r="F80" s="39"/>
      <c r="G80" s="39"/>
      <c r="H80" s="39"/>
      <c r="I80" s="39">
        <f t="shared" si="30"/>
        <v>0</v>
      </c>
      <c r="J80" s="41">
        <f t="shared" si="31"/>
        <v>0</v>
      </c>
      <c r="K80" s="39"/>
    </row>
    <row r="81" spans="1:11" x14ac:dyDescent="0.25">
      <c r="A81" s="71"/>
      <c r="B81" s="67" t="s">
        <v>150</v>
      </c>
      <c r="C81" s="67"/>
      <c r="D81" s="67"/>
      <c r="E81" s="67"/>
      <c r="F81" s="67"/>
      <c r="G81" s="67"/>
      <c r="H81" s="67"/>
      <c r="I81" s="67"/>
      <c r="J81" s="41">
        <f>SUM(J77:J80)*1.1</f>
        <v>0</v>
      </c>
      <c r="K81" s="39"/>
    </row>
    <row r="82" spans="1:11" x14ac:dyDescent="0.25">
      <c r="A82" s="71" t="s">
        <v>167</v>
      </c>
      <c r="B82" s="39">
        <v>65</v>
      </c>
      <c r="C82" s="39" t="s">
        <v>151</v>
      </c>
      <c r="D82" s="39"/>
      <c r="E82" s="39"/>
      <c r="F82" s="39"/>
      <c r="G82" s="39"/>
      <c r="H82" s="39"/>
      <c r="I82" s="39">
        <f>H82*D82</f>
        <v>0</v>
      </c>
      <c r="J82" s="41">
        <f>(I82/100)*0.617</f>
        <v>0</v>
      </c>
      <c r="K82" s="39"/>
    </row>
    <row r="83" spans="1:11" x14ac:dyDescent="0.25">
      <c r="A83" s="71"/>
      <c r="B83" s="39">
        <v>66</v>
      </c>
      <c r="C83" s="39" t="s">
        <v>151</v>
      </c>
      <c r="D83" s="39"/>
      <c r="E83" s="39"/>
      <c r="F83" s="39"/>
      <c r="G83" s="39"/>
      <c r="H83" s="39"/>
      <c r="I83" s="39">
        <f t="shared" ref="I83:I85" si="32">H83*D83</f>
        <v>0</v>
      </c>
      <c r="J83" s="41">
        <f t="shared" ref="J83:J85" si="33">(I83/100)*0.617</f>
        <v>0</v>
      </c>
      <c r="K83" s="39"/>
    </row>
    <row r="84" spans="1:11" x14ac:dyDescent="0.25">
      <c r="A84" s="71"/>
      <c r="B84" s="39">
        <v>67</v>
      </c>
      <c r="C84" s="39" t="s">
        <v>151</v>
      </c>
      <c r="D84" s="39"/>
      <c r="E84" s="39"/>
      <c r="F84" s="39"/>
      <c r="G84" s="39"/>
      <c r="H84" s="39"/>
      <c r="I84" s="39">
        <f t="shared" si="32"/>
        <v>0</v>
      </c>
      <c r="J84" s="41">
        <f t="shared" si="33"/>
        <v>0</v>
      </c>
      <c r="K84" s="39"/>
    </row>
    <row r="85" spans="1:11" x14ac:dyDescent="0.25">
      <c r="A85" s="71"/>
      <c r="B85" s="39">
        <v>68</v>
      </c>
      <c r="C85" s="39" t="s">
        <v>151</v>
      </c>
      <c r="D85" s="39"/>
      <c r="E85" s="39"/>
      <c r="F85" s="39"/>
      <c r="G85" s="39"/>
      <c r="H85" s="39"/>
      <c r="I85" s="39">
        <f t="shared" si="32"/>
        <v>0</v>
      </c>
      <c r="J85" s="41">
        <f t="shared" si="33"/>
        <v>0</v>
      </c>
      <c r="K85" s="39"/>
    </row>
    <row r="86" spans="1:11" x14ac:dyDescent="0.25">
      <c r="A86" s="71"/>
      <c r="B86" s="67" t="s">
        <v>150</v>
      </c>
      <c r="C86" s="67"/>
      <c r="D86" s="67"/>
      <c r="E86" s="67"/>
      <c r="F86" s="67"/>
      <c r="G86" s="67"/>
      <c r="H86" s="67"/>
      <c r="I86" s="67"/>
      <c r="J86" s="41">
        <f>SUM(J82:J85)*1.1</f>
        <v>0</v>
      </c>
      <c r="K86" s="39"/>
    </row>
    <row r="87" spans="1:11" x14ac:dyDescent="0.25">
      <c r="A87" s="71" t="s">
        <v>168</v>
      </c>
      <c r="B87" s="39">
        <v>69</v>
      </c>
      <c r="C87" s="39" t="s">
        <v>151</v>
      </c>
      <c r="D87" s="39"/>
      <c r="E87" s="39"/>
      <c r="F87" s="39"/>
      <c r="G87" s="39"/>
      <c r="H87" s="39"/>
      <c r="I87" s="39">
        <f>H87*D87</f>
        <v>0</v>
      </c>
      <c r="J87" s="41">
        <f>(I87/100)*0.617</f>
        <v>0</v>
      </c>
      <c r="K87" s="39"/>
    </row>
    <row r="88" spans="1:11" x14ac:dyDescent="0.25">
      <c r="A88" s="71"/>
      <c r="B88" s="39">
        <v>70</v>
      </c>
      <c r="C88" s="39" t="s">
        <v>151</v>
      </c>
      <c r="D88" s="39"/>
      <c r="E88" s="39"/>
      <c r="F88" s="39"/>
      <c r="G88" s="39"/>
      <c r="H88" s="39"/>
      <c r="I88" s="39">
        <f t="shared" ref="I88:I90" si="34">H88*D88</f>
        <v>0</v>
      </c>
      <c r="J88" s="41">
        <f t="shared" ref="J88:J90" si="35">(I88/100)*0.617</f>
        <v>0</v>
      </c>
      <c r="K88" s="39"/>
    </row>
    <row r="89" spans="1:11" x14ac:dyDescent="0.25">
      <c r="A89" s="71"/>
      <c r="B89" s="39">
        <v>71</v>
      </c>
      <c r="C89" s="39" t="s">
        <v>151</v>
      </c>
      <c r="D89" s="39"/>
      <c r="E89" s="39"/>
      <c r="F89" s="39"/>
      <c r="G89" s="39"/>
      <c r="H89" s="39"/>
      <c r="I89" s="39">
        <f t="shared" si="34"/>
        <v>0</v>
      </c>
      <c r="J89" s="41">
        <f t="shared" si="35"/>
        <v>0</v>
      </c>
      <c r="K89" s="39"/>
    </row>
    <row r="90" spans="1:11" x14ac:dyDescent="0.25">
      <c r="A90" s="71"/>
      <c r="B90" s="39">
        <v>72</v>
      </c>
      <c r="C90" s="39" t="s">
        <v>151</v>
      </c>
      <c r="D90" s="39"/>
      <c r="E90" s="39"/>
      <c r="F90" s="39"/>
      <c r="G90" s="39"/>
      <c r="H90" s="39"/>
      <c r="I90" s="39">
        <f t="shared" si="34"/>
        <v>0</v>
      </c>
      <c r="J90" s="41">
        <f t="shared" si="35"/>
        <v>0</v>
      </c>
      <c r="K90" s="39"/>
    </row>
    <row r="91" spans="1:11" x14ac:dyDescent="0.25">
      <c r="A91" s="71"/>
      <c r="B91" s="67" t="s">
        <v>150</v>
      </c>
      <c r="C91" s="67"/>
      <c r="D91" s="67"/>
      <c r="E91" s="67"/>
      <c r="F91" s="67"/>
      <c r="G91" s="67"/>
      <c r="H91" s="67"/>
      <c r="I91" s="67"/>
      <c r="J91" s="41">
        <f>SUM(J87:J90)*1.1</f>
        <v>0</v>
      </c>
      <c r="K91" s="39"/>
    </row>
    <row r="92" spans="1:11" x14ac:dyDescent="0.25">
      <c r="A92" s="71" t="s">
        <v>169</v>
      </c>
      <c r="B92" s="39">
        <v>73</v>
      </c>
      <c r="C92" s="39" t="s">
        <v>151</v>
      </c>
      <c r="D92" s="39"/>
      <c r="E92" s="39"/>
      <c r="F92" s="39"/>
      <c r="G92" s="39"/>
      <c r="H92" s="39"/>
      <c r="I92" s="39">
        <f>H92*D92</f>
        <v>0</v>
      </c>
      <c r="J92" s="41">
        <f>(I92/100)*0.617</f>
        <v>0</v>
      </c>
      <c r="K92" s="39"/>
    </row>
    <row r="93" spans="1:11" x14ac:dyDescent="0.25">
      <c r="A93" s="71"/>
      <c r="B93" s="39">
        <v>74</v>
      </c>
      <c r="C93" s="39" t="s">
        <v>151</v>
      </c>
      <c r="D93" s="39"/>
      <c r="E93" s="39"/>
      <c r="F93" s="39"/>
      <c r="G93" s="39"/>
      <c r="H93" s="39"/>
      <c r="I93" s="39">
        <f t="shared" ref="I93:I95" si="36">H93*D93</f>
        <v>0</v>
      </c>
      <c r="J93" s="41">
        <f t="shared" ref="J93:J95" si="37">(I93/100)*0.617</f>
        <v>0</v>
      </c>
      <c r="K93" s="39"/>
    </row>
    <row r="94" spans="1:11" x14ac:dyDescent="0.25">
      <c r="A94" s="71"/>
      <c r="B94" s="39">
        <v>75</v>
      </c>
      <c r="C94" s="39" t="s">
        <v>151</v>
      </c>
      <c r="D94" s="39"/>
      <c r="E94" s="39"/>
      <c r="F94" s="39"/>
      <c r="G94" s="39"/>
      <c r="H94" s="39"/>
      <c r="I94" s="39">
        <f t="shared" si="36"/>
        <v>0</v>
      </c>
      <c r="J94" s="41">
        <f t="shared" si="37"/>
        <v>0</v>
      </c>
      <c r="K94" s="39"/>
    </row>
    <row r="95" spans="1:11" x14ac:dyDescent="0.25">
      <c r="A95" s="71"/>
      <c r="B95" s="39">
        <v>76</v>
      </c>
      <c r="C95" s="39" t="s">
        <v>151</v>
      </c>
      <c r="D95" s="39"/>
      <c r="E95" s="39"/>
      <c r="F95" s="39"/>
      <c r="G95" s="39"/>
      <c r="H95" s="39"/>
      <c r="I95" s="39">
        <f t="shared" si="36"/>
        <v>0</v>
      </c>
      <c r="J95" s="41">
        <f t="shared" si="37"/>
        <v>0</v>
      </c>
      <c r="K95" s="39"/>
    </row>
    <row r="96" spans="1:11" x14ac:dyDescent="0.25">
      <c r="A96" s="71"/>
      <c r="B96" s="67" t="s">
        <v>150</v>
      </c>
      <c r="C96" s="67"/>
      <c r="D96" s="67"/>
      <c r="E96" s="67"/>
      <c r="F96" s="67"/>
      <c r="G96" s="67"/>
      <c r="H96" s="67"/>
      <c r="I96" s="67"/>
      <c r="J96" s="41">
        <f>SUM(J92:J95)*1.1</f>
        <v>0</v>
      </c>
      <c r="K96" s="39"/>
    </row>
    <row r="97" spans="1:11" x14ac:dyDescent="0.25">
      <c r="A97" s="71" t="s">
        <v>170</v>
      </c>
      <c r="B97" s="39">
        <v>77</v>
      </c>
      <c r="C97" s="39" t="s">
        <v>151</v>
      </c>
      <c r="D97" s="39"/>
      <c r="E97" s="39"/>
      <c r="F97" s="39"/>
      <c r="G97" s="39"/>
      <c r="H97" s="39"/>
      <c r="I97" s="39">
        <f>H97*D97</f>
        <v>0</v>
      </c>
      <c r="J97" s="41">
        <f>(I97/100)*0.617</f>
        <v>0</v>
      </c>
      <c r="K97" s="39"/>
    </row>
    <row r="98" spans="1:11" x14ac:dyDescent="0.25">
      <c r="A98" s="71"/>
      <c r="B98" s="39">
        <v>78</v>
      </c>
      <c r="C98" s="39" t="s">
        <v>151</v>
      </c>
      <c r="D98" s="39"/>
      <c r="E98" s="39"/>
      <c r="F98" s="39"/>
      <c r="G98" s="39"/>
      <c r="H98" s="39"/>
      <c r="I98" s="39">
        <f t="shared" ref="I98:I100" si="38">H98*D98</f>
        <v>0</v>
      </c>
      <c r="J98" s="41">
        <f t="shared" ref="J98:J100" si="39">(I98/100)*0.617</f>
        <v>0</v>
      </c>
      <c r="K98" s="39"/>
    </row>
    <row r="99" spans="1:11" x14ac:dyDescent="0.25">
      <c r="A99" s="71"/>
      <c r="B99" s="39">
        <v>79</v>
      </c>
      <c r="C99" s="39" t="s">
        <v>151</v>
      </c>
      <c r="D99" s="39"/>
      <c r="E99" s="39"/>
      <c r="F99" s="39"/>
      <c r="G99" s="39"/>
      <c r="H99" s="39"/>
      <c r="I99" s="39">
        <f t="shared" si="38"/>
        <v>0</v>
      </c>
      <c r="J99" s="41">
        <f t="shared" si="39"/>
        <v>0</v>
      </c>
      <c r="K99" s="39"/>
    </row>
    <row r="100" spans="1:11" x14ac:dyDescent="0.25">
      <c r="A100" s="71"/>
      <c r="B100" s="39">
        <v>80</v>
      </c>
      <c r="C100" s="39" t="s">
        <v>151</v>
      </c>
      <c r="D100" s="39"/>
      <c r="E100" s="39"/>
      <c r="F100" s="39"/>
      <c r="G100" s="39"/>
      <c r="H100" s="39"/>
      <c r="I100" s="39">
        <f t="shared" si="38"/>
        <v>0</v>
      </c>
      <c r="J100" s="41">
        <f t="shared" si="39"/>
        <v>0</v>
      </c>
      <c r="K100" s="39"/>
    </row>
    <row r="101" spans="1:11" x14ac:dyDescent="0.25">
      <c r="A101" s="71"/>
      <c r="B101" s="67" t="s">
        <v>150</v>
      </c>
      <c r="C101" s="67"/>
      <c r="D101" s="67"/>
      <c r="E101" s="67"/>
      <c r="F101" s="67"/>
      <c r="G101" s="67"/>
      <c r="H101" s="67"/>
      <c r="I101" s="67"/>
      <c r="J101" s="41">
        <f>SUM(J97:J100)*1.1</f>
        <v>0</v>
      </c>
      <c r="K101" s="39"/>
    </row>
    <row r="102" spans="1:11" x14ac:dyDescent="0.25">
      <c r="A102" s="43"/>
      <c r="B102" s="44"/>
      <c r="C102" s="44"/>
      <c r="D102" s="44"/>
      <c r="E102" s="44"/>
      <c r="F102" s="44"/>
      <c r="G102" s="44"/>
      <c r="H102" s="44"/>
      <c r="I102" s="44"/>
      <c r="J102" s="45"/>
      <c r="K102" s="43"/>
    </row>
    <row r="103" spans="1:11" x14ac:dyDescent="0.25">
      <c r="A103" s="43"/>
      <c r="B103" s="44"/>
      <c r="C103" s="44"/>
      <c r="D103" s="44"/>
      <c r="E103" s="44"/>
      <c r="F103" s="44"/>
      <c r="G103" s="44"/>
      <c r="H103" s="44"/>
      <c r="I103" s="44"/>
      <c r="J103" s="45"/>
      <c r="K103" s="43"/>
    </row>
    <row r="104" spans="1:11" x14ac:dyDescent="0.25">
      <c r="A104" s="43"/>
      <c r="B104" s="44"/>
      <c r="C104" s="44"/>
      <c r="D104" s="44"/>
      <c r="E104" s="44"/>
      <c r="F104" s="44"/>
      <c r="G104" s="44"/>
      <c r="H104" s="44"/>
      <c r="I104" s="44"/>
      <c r="J104" s="45"/>
      <c r="K104" s="43"/>
    </row>
    <row r="105" spans="1:11" x14ac:dyDescent="0.25">
      <c r="A105" s="43"/>
      <c r="B105" s="44"/>
      <c r="C105" s="44"/>
      <c r="D105" s="44"/>
      <c r="E105" s="44"/>
      <c r="F105" s="44"/>
      <c r="G105" s="44"/>
      <c r="H105" s="44"/>
      <c r="I105" s="44"/>
      <c r="J105" s="45"/>
      <c r="K105" s="43"/>
    </row>
    <row r="106" spans="1:11" x14ac:dyDescent="0.25">
      <c r="A106" s="43"/>
      <c r="B106" s="44"/>
      <c r="C106" s="44"/>
      <c r="D106" s="44"/>
      <c r="E106" s="44"/>
      <c r="F106" s="44"/>
      <c r="G106" s="44"/>
      <c r="H106" s="44"/>
      <c r="I106" s="44"/>
      <c r="J106" s="45"/>
      <c r="K106" s="43"/>
    </row>
    <row r="107" spans="1:11" x14ac:dyDescent="0.25">
      <c r="A107" s="43"/>
      <c r="B107" s="44"/>
      <c r="C107" s="44"/>
      <c r="D107" s="44"/>
      <c r="E107" s="44"/>
      <c r="F107" s="44"/>
      <c r="G107" s="44"/>
      <c r="H107" s="44"/>
      <c r="I107" s="44"/>
      <c r="J107" s="45"/>
      <c r="K107" s="43"/>
    </row>
    <row r="108" spans="1:11" x14ac:dyDescent="0.25">
      <c r="A108" s="43"/>
      <c r="B108" s="44"/>
      <c r="C108" s="44"/>
      <c r="D108" s="44"/>
      <c r="E108" s="44"/>
      <c r="F108" s="44"/>
      <c r="G108" s="44"/>
      <c r="H108" s="44"/>
      <c r="I108" s="44"/>
      <c r="J108" s="45"/>
      <c r="K108" s="43"/>
    </row>
    <row r="109" spans="1:11" x14ac:dyDescent="0.25">
      <c r="A109" s="43"/>
      <c r="B109" s="44"/>
      <c r="C109" s="44"/>
      <c r="D109" s="44"/>
      <c r="E109" s="44"/>
      <c r="F109" s="44"/>
      <c r="G109" s="44"/>
      <c r="H109" s="44"/>
      <c r="I109" s="44"/>
      <c r="J109" s="45"/>
      <c r="K109" s="43"/>
    </row>
    <row r="110" spans="1:11" x14ac:dyDescent="0.25">
      <c r="A110" s="43"/>
      <c r="B110" s="44"/>
      <c r="C110" s="44"/>
      <c r="D110" s="44"/>
      <c r="E110" s="44"/>
      <c r="F110" s="44"/>
      <c r="G110" s="44"/>
      <c r="H110" s="44"/>
      <c r="I110" s="44"/>
      <c r="J110" s="45"/>
      <c r="K110" s="43"/>
    </row>
    <row r="111" spans="1:11" x14ac:dyDescent="0.25">
      <c r="A111" s="43"/>
      <c r="B111" s="44"/>
      <c r="C111" s="44"/>
      <c r="D111" s="44"/>
      <c r="E111" s="44"/>
      <c r="F111" s="44"/>
      <c r="G111" s="44"/>
      <c r="H111" s="44"/>
      <c r="I111" s="44"/>
      <c r="J111" s="45"/>
      <c r="K111" s="43"/>
    </row>
    <row r="112" spans="1:11" x14ac:dyDescent="0.25">
      <c r="A112" s="43"/>
      <c r="B112" s="44"/>
      <c r="C112" s="44"/>
      <c r="D112" s="44"/>
      <c r="E112" s="44"/>
      <c r="F112" s="44"/>
      <c r="G112" s="44"/>
      <c r="H112" s="44"/>
      <c r="I112" s="44"/>
      <c r="J112" s="45"/>
      <c r="K112" s="43"/>
    </row>
    <row r="113" spans="1:11" x14ac:dyDescent="0.25">
      <c r="A113" s="43"/>
      <c r="B113" s="44"/>
      <c r="C113" s="44"/>
      <c r="D113" s="44"/>
      <c r="E113" s="44"/>
      <c r="F113" s="44"/>
      <c r="G113" s="44"/>
      <c r="H113" s="44"/>
      <c r="I113" s="44"/>
      <c r="J113" s="45"/>
      <c r="K113" s="43"/>
    </row>
    <row r="114" spans="1:11" x14ac:dyDescent="0.25">
      <c r="A114" s="43"/>
      <c r="B114" s="44"/>
      <c r="C114" s="44"/>
      <c r="D114" s="44"/>
      <c r="E114" s="44"/>
      <c r="F114" s="44"/>
      <c r="G114" s="44"/>
      <c r="H114" s="44"/>
      <c r="I114" s="44"/>
      <c r="J114" s="45"/>
      <c r="K114" s="43"/>
    </row>
    <row r="115" spans="1:11" x14ac:dyDescent="0.25">
      <c r="A115" s="43"/>
      <c r="B115" s="44"/>
      <c r="C115" s="44"/>
      <c r="D115" s="44"/>
      <c r="E115" s="44"/>
      <c r="F115" s="44"/>
      <c r="G115" s="44"/>
      <c r="H115" s="44"/>
      <c r="I115" s="44"/>
      <c r="J115" s="45"/>
      <c r="K115" s="43"/>
    </row>
    <row r="116" spans="1:11" x14ac:dyDescent="0.25">
      <c r="A116" s="43"/>
      <c r="B116" s="44"/>
      <c r="C116" s="44"/>
      <c r="D116" s="44"/>
      <c r="E116" s="44"/>
      <c r="F116" s="44"/>
      <c r="G116" s="44"/>
      <c r="H116" s="44"/>
      <c r="I116" s="44"/>
      <c r="J116" s="45"/>
      <c r="K116" s="43"/>
    </row>
    <row r="117" spans="1:11" x14ac:dyDescent="0.25">
      <c r="A117" s="43"/>
      <c r="B117" s="44"/>
      <c r="C117" s="44"/>
      <c r="D117" s="44"/>
      <c r="E117" s="44"/>
      <c r="F117" s="44"/>
      <c r="G117" s="44"/>
      <c r="H117" s="44"/>
      <c r="I117" s="44"/>
      <c r="J117" s="45"/>
      <c r="K117" s="43"/>
    </row>
    <row r="118" spans="1:11" x14ac:dyDescent="0.25">
      <c r="A118" s="43"/>
      <c r="B118" s="44"/>
      <c r="C118" s="44"/>
      <c r="D118" s="44"/>
      <c r="E118" s="44"/>
      <c r="F118" s="44"/>
      <c r="G118" s="44"/>
      <c r="H118" s="44"/>
      <c r="I118" s="44"/>
      <c r="J118" s="45"/>
      <c r="K118" s="43"/>
    </row>
    <row r="119" spans="1:11" x14ac:dyDescent="0.25">
      <c r="A119" s="43"/>
      <c r="B119" s="44"/>
      <c r="C119" s="44"/>
      <c r="D119" s="44"/>
      <c r="E119" s="44"/>
      <c r="F119" s="44"/>
      <c r="G119" s="44"/>
      <c r="H119" s="44"/>
      <c r="I119" s="44"/>
      <c r="J119" s="45"/>
      <c r="K119" s="43"/>
    </row>
    <row r="120" spans="1:11" x14ac:dyDescent="0.25">
      <c r="A120" s="43"/>
      <c r="B120" s="44"/>
      <c r="C120" s="44"/>
      <c r="D120" s="44"/>
      <c r="E120" s="44"/>
      <c r="F120" s="44"/>
      <c r="G120" s="44"/>
      <c r="H120" s="44"/>
      <c r="I120" s="44"/>
      <c r="J120" s="45"/>
      <c r="K120" s="43"/>
    </row>
    <row r="121" spans="1:11" x14ac:dyDescent="0.25">
      <c r="A121" s="43"/>
      <c r="B121" s="44"/>
      <c r="C121" s="44"/>
      <c r="D121" s="44"/>
      <c r="E121" s="44"/>
      <c r="F121" s="44"/>
      <c r="G121" s="44"/>
      <c r="H121" s="44"/>
      <c r="I121" s="44"/>
      <c r="J121" s="45"/>
      <c r="K121" s="43"/>
    </row>
    <row r="122" spans="1:11" x14ac:dyDescent="0.25">
      <c r="A122" s="43"/>
      <c r="B122" s="44"/>
      <c r="C122" s="44"/>
      <c r="D122" s="44"/>
      <c r="E122" s="44"/>
      <c r="F122" s="44"/>
      <c r="G122" s="44"/>
      <c r="H122" s="44"/>
      <c r="I122" s="44"/>
      <c r="J122" s="45"/>
      <c r="K122" s="43"/>
    </row>
    <row r="123" spans="1:11" x14ac:dyDescent="0.25">
      <c r="A123" s="43"/>
      <c r="B123" s="44"/>
      <c r="C123" s="44"/>
      <c r="D123" s="44"/>
      <c r="E123" s="44"/>
      <c r="F123" s="44"/>
      <c r="G123" s="44"/>
      <c r="H123" s="44"/>
      <c r="I123" s="44"/>
      <c r="J123" s="45"/>
      <c r="K123" s="43"/>
    </row>
    <row r="124" spans="1:11" x14ac:dyDescent="0.25">
      <c r="A124" s="43"/>
      <c r="B124" s="44"/>
      <c r="C124" s="44"/>
      <c r="D124" s="44"/>
      <c r="E124" s="44"/>
      <c r="F124" s="44"/>
      <c r="G124" s="44"/>
      <c r="H124" s="44"/>
      <c r="I124" s="44"/>
      <c r="J124" s="45"/>
      <c r="K124" s="43"/>
    </row>
    <row r="125" spans="1:11" x14ac:dyDescent="0.25">
      <c r="A125" s="43"/>
      <c r="B125" s="44"/>
      <c r="C125" s="44"/>
      <c r="D125" s="44"/>
      <c r="E125" s="44"/>
      <c r="F125" s="44"/>
      <c r="G125" s="44"/>
      <c r="H125" s="44"/>
      <c r="I125" s="44"/>
      <c r="J125" s="45"/>
      <c r="K125" s="43"/>
    </row>
    <row r="126" spans="1:11" x14ac:dyDescent="0.25">
      <c r="A126" s="43"/>
      <c r="B126" s="44"/>
      <c r="C126" s="44"/>
      <c r="D126" s="44"/>
      <c r="E126" s="44"/>
      <c r="F126" s="44"/>
      <c r="G126" s="44"/>
      <c r="H126" s="44"/>
      <c r="I126" s="44"/>
      <c r="J126" s="45"/>
      <c r="K126" s="43"/>
    </row>
    <row r="127" spans="1:11" x14ac:dyDescent="0.25">
      <c r="A127" s="43"/>
      <c r="B127" s="44"/>
      <c r="C127" s="44"/>
      <c r="D127" s="44"/>
      <c r="E127" s="44"/>
      <c r="F127" s="44"/>
      <c r="G127" s="44"/>
      <c r="H127" s="44"/>
      <c r="I127" s="44"/>
      <c r="J127" s="45"/>
      <c r="K127" s="43"/>
    </row>
    <row r="128" spans="1:11" x14ac:dyDescent="0.25">
      <c r="A128" s="43"/>
      <c r="B128" s="44"/>
      <c r="C128" s="44"/>
      <c r="D128" s="44"/>
      <c r="E128" s="44"/>
      <c r="F128" s="44"/>
      <c r="G128" s="44"/>
      <c r="H128" s="44"/>
      <c r="I128" s="44"/>
      <c r="J128" s="45"/>
      <c r="K128" s="43"/>
    </row>
    <row r="129" spans="1:11" x14ac:dyDescent="0.25">
      <c r="A129" s="43"/>
      <c r="B129" s="44"/>
      <c r="C129" s="44"/>
      <c r="D129" s="44"/>
      <c r="E129" s="44"/>
      <c r="F129" s="44"/>
      <c r="G129" s="44"/>
      <c r="H129" s="44"/>
      <c r="I129" s="44"/>
      <c r="J129" s="45"/>
      <c r="K129" s="43"/>
    </row>
    <row r="130" spans="1:11" x14ac:dyDescent="0.25">
      <c r="A130" s="43"/>
      <c r="B130" s="44"/>
      <c r="C130" s="44"/>
      <c r="D130" s="44"/>
      <c r="E130" s="44"/>
      <c r="F130" s="44"/>
      <c r="G130" s="44"/>
      <c r="H130" s="44"/>
      <c r="I130" s="44"/>
      <c r="J130" s="45"/>
      <c r="K130" s="43"/>
    </row>
    <row r="131" spans="1:11" x14ac:dyDescent="0.25">
      <c r="A131" s="43"/>
      <c r="B131" s="44"/>
      <c r="C131" s="44"/>
      <c r="D131" s="44"/>
      <c r="E131" s="44"/>
      <c r="F131" s="44"/>
      <c r="G131" s="44"/>
      <c r="H131" s="44"/>
      <c r="I131" s="44"/>
      <c r="J131" s="45"/>
      <c r="K131" s="43"/>
    </row>
    <row r="132" spans="1:11" x14ac:dyDescent="0.25">
      <c r="A132" s="43"/>
      <c r="B132" s="44"/>
      <c r="C132" s="44"/>
      <c r="D132" s="44"/>
      <c r="E132" s="44"/>
      <c r="F132" s="44"/>
      <c r="G132" s="44"/>
      <c r="H132" s="44"/>
      <c r="I132" s="44"/>
      <c r="J132" s="45"/>
      <c r="K132" s="43"/>
    </row>
    <row r="133" spans="1:11" x14ac:dyDescent="0.25">
      <c r="A133" s="43"/>
      <c r="B133" s="44"/>
      <c r="C133" s="44"/>
      <c r="D133" s="44"/>
      <c r="E133" s="44"/>
      <c r="F133" s="44"/>
      <c r="G133" s="44"/>
      <c r="H133" s="44"/>
      <c r="I133" s="44"/>
      <c r="J133" s="45"/>
      <c r="K133" s="43"/>
    </row>
    <row r="134" spans="1:11" x14ac:dyDescent="0.25">
      <c r="A134" s="43"/>
      <c r="B134" s="44"/>
      <c r="C134" s="44"/>
      <c r="D134" s="44"/>
      <c r="E134" s="44"/>
      <c r="F134" s="44"/>
      <c r="G134" s="44"/>
      <c r="H134" s="44"/>
      <c r="I134" s="44"/>
      <c r="J134" s="45"/>
      <c r="K134" s="43"/>
    </row>
    <row r="135" spans="1:11" x14ac:dyDescent="0.25">
      <c r="A135" s="43"/>
      <c r="B135" s="44"/>
      <c r="C135" s="44"/>
      <c r="D135" s="44"/>
      <c r="E135" s="44"/>
      <c r="F135" s="44"/>
      <c r="G135" s="44"/>
      <c r="H135" s="44"/>
      <c r="I135" s="44"/>
      <c r="J135" s="45"/>
      <c r="K135" s="43"/>
    </row>
    <row r="136" spans="1:11" x14ac:dyDescent="0.25">
      <c r="A136" s="43"/>
      <c r="B136" s="44"/>
      <c r="C136" s="44"/>
      <c r="D136" s="44"/>
      <c r="E136" s="44"/>
      <c r="F136" s="44"/>
      <c r="G136" s="44"/>
      <c r="H136" s="44"/>
      <c r="I136" s="44"/>
      <c r="J136" s="45"/>
      <c r="K136" s="43"/>
    </row>
    <row r="137" spans="1:11" x14ac:dyDescent="0.25">
      <c r="A137" s="43"/>
      <c r="B137" s="44"/>
      <c r="C137" s="44"/>
      <c r="D137" s="44"/>
      <c r="E137" s="44"/>
      <c r="F137" s="44"/>
      <c r="G137" s="44"/>
      <c r="H137" s="44"/>
      <c r="I137" s="44"/>
      <c r="J137" s="45"/>
      <c r="K137" s="43"/>
    </row>
    <row r="138" spans="1:11" x14ac:dyDescent="0.25">
      <c r="A138" s="43"/>
      <c r="B138" s="44"/>
      <c r="C138" s="44"/>
      <c r="D138" s="44"/>
      <c r="E138" s="44"/>
      <c r="F138" s="44"/>
      <c r="G138" s="44"/>
      <c r="H138" s="44"/>
      <c r="I138" s="44"/>
      <c r="J138" s="45"/>
      <c r="K138" s="43"/>
    </row>
    <row r="139" spans="1:11" x14ac:dyDescent="0.25">
      <c r="A139" s="43"/>
      <c r="B139" s="44"/>
      <c r="C139" s="44"/>
      <c r="D139" s="44"/>
      <c r="E139" s="44"/>
      <c r="F139" s="44"/>
      <c r="G139" s="44"/>
      <c r="H139" s="44"/>
      <c r="I139" s="44"/>
      <c r="J139" s="45"/>
      <c r="K139" s="43"/>
    </row>
    <row r="140" spans="1:11" x14ac:dyDescent="0.25">
      <c r="A140" s="43"/>
      <c r="B140" s="44"/>
      <c r="C140" s="44"/>
      <c r="D140" s="44"/>
      <c r="E140" s="44"/>
      <c r="F140" s="44"/>
      <c r="G140" s="44"/>
      <c r="H140" s="44"/>
      <c r="I140" s="44"/>
      <c r="J140" s="45"/>
      <c r="K140" s="43"/>
    </row>
    <row r="141" spans="1:11" x14ac:dyDescent="0.25">
      <c r="A141" s="43"/>
      <c r="B141" s="44"/>
      <c r="C141" s="44"/>
      <c r="D141" s="44"/>
      <c r="E141" s="44"/>
      <c r="F141" s="44"/>
      <c r="G141" s="44"/>
      <c r="H141" s="44"/>
      <c r="I141" s="44"/>
      <c r="J141" s="45"/>
      <c r="K141" s="43"/>
    </row>
    <row r="142" spans="1:11" x14ac:dyDescent="0.25">
      <c r="A142" s="43"/>
      <c r="B142" s="44"/>
      <c r="C142" s="44"/>
      <c r="D142" s="44"/>
      <c r="E142" s="44"/>
      <c r="F142" s="44"/>
      <c r="G142" s="44"/>
      <c r="H142" s="44"/>
      <c r="I142" s="44"/>
      <c r="J142" s="45"/>
      <c r="K142" s="43"/>
    </row>
    <row r="143" spans="1:11" x14ac:dyDescent="0.25">
      <c r="A143" s="43"/>
      <c r="B143" s="44"/>
      <c r="C143" s="44"/>
      <c r="D143" s="44"/>
      <c r="E143" s="44"/>
      <c r="F143" s="44"/>
      <c r="G143" s="44"/>
      <c r="H143" s="44"/>
      <c r="I143" s="44"/>
      <c r="J143" s="45"/>
      <c r="K143" s="43"/>
    </row>
    <row r="144" spans="1:11" x14ac:dyDescent="0.25">
      <c r="A144" s="43"/>
      <c r="B144" s="44"/>
      <c r="C144" s="44"/>
      <c r="D144" s="44"/>
      <c r="E144" s="44"/>
      <c r="F144" s="44"/>
      <c r="G144" s="44"/>
      <c r="H144" s="44"/>
      <c r="I144" s="44"/>
      <c r="J144" s="45"/>
      <c r="K144" s="43"/>
    </row>
    <row r="145" spans="1:11" x14ac:dyDescent="0.25">
      <c r="A145" s="43"/>
      <c r="B145" s="44"/>
      <c r="C145" s="44"/>
      <c r="D145" s="44"/>
      <c r="E145" s="44"/>
      <c r="F145" s="44"/>
      <c r="G145" s="44"/>
      <c r="H145" s="44"/>
      <c r="I145" s="44"/>
      <c r="J145" s="45"/>
      <c r="K145" s="43"/>
    </row>
    <row r="146" spans="1:11" x14ac:dyDescent="0.25">
      <c r="A146" s="43"/>
      <c r="B146" s="44"/>
      <c r="C146" s="44"/>
      <c r="D146" s="44"/>
      <c r="E146" s="44"/>
      <c r="F146" s="44"/>
      <c r="G146" s="44"/>
      <c r="H146" s="44"/>
      <c r="I146" s="44"/>
      <c r="J146" s="45"/>
      <c r="K146" s="43"/>
    </row>
    <row r="147" spans="1:11" x14ac:dyDescent="0.25">
      <c r="A147" s="43"/>
      <c r="B147" s="44"/>
      <c r="C147" s="44"/>
      <c r="D147" s="44"/>
      <c r="E147" s="44"/>
      <c r="F147" s="44"/>
      <c r="G147" s="44"/>
      <c r="H147" s="44"/>
      <c r="I147" s="44"/>
      <c r="J147" s="45"/>
      <c r="K147" s="43"/>
    </row>
    <row r="150" spans="1:11" x14ac:dyDescent="0.25">
      <c r="A150" s="67" t="s">
        <v>171</v>
      </c>
      <c r="B150" s="67"/>
      <c r="C150" s="67"/>
      <c r="D150" s="67"/>
      <c r="E150" s="67"/>
      <c r="F150" s="67"/>
      <c r="G150" s="67"/>
      <c r="H150" s="67"/>
      <c r="I150" s="67"/>
      <c r="J150" s="41"/>
      <c r="K150" s="39"/>
    </row>
    <row r="151" spans="1:11" x14ac:dyDescent="0.25">
      <c r="A151" s="67" t="s">
        <v>172</v>
      </c>
      <c r="B151" s="67"/>
      <c r="C151" s="67"/>
      <c r="D151" s="67"/>
      <c r="E151" s="67"/>
      <c r="F151" s="67"/>
      <c r="G151" s="67"/>
      <c r="H151" s="67"/>
      <c r="I151" s="67"/>
      <c r="J151" s="41"/>
      <c r="K151" s="39"/>
    </row>
    <row r="152" spans="1:11" x14ac:dyDescent="0.25">
      <c r="A152" s="67" t="s">
        <v>173</v>
      </c>
      <c r="B152" s="67"/>
      <c r="C152" s="67"/>
      <c r="D152" s="67"/>
      <c r="E152" s="67"/>
      <c r="F152" s="67"/>
      <c r="G152" s="67"/>
      <c r="H152" s="67"/>
      <c r="I152" s="67"/>
      <c r="J152" s="39"/>
      <c r="K152" s="39"/>
    </row>
  </sheetData>
  <mergeCells count="43">
    <mergeCell ref="B81:I81"/>
    <mergeCell ref="A82:A86"/>
    <mergeCell ref="B86:I86"/>
    <mergeCell ref="A150:I150"/>
    <mergeCell ref="A151:I151"/>
    <mergeCell ref="A152:I152"/>
    <mergeCell ref="A17:A21"/>
    <mergeCell ref="B21:I21"/>
    <mergeCell ref="A22:A26"/>
    <mergeCell ref="B26:I26"/>
    <mergeCell ref="A77:A81"/>
    <mergeCell ref="A87:A91"/>
    <mergeCell ref="B91:I91"/>
    <mergeCell ref="A92:A96"/>
    <mergeCell ref="B96:I96"/>
    <mergeCell ref="A97:A101"/>
    <mergeCell ref="B101:I101"/>
    <mergeCell ref="A72:A76"/>
    <mergeCell ref="B76:I76"/>
    <mergeCell ref="A57:A61"/>
    <mergeCell ref="B61:I61"/>
    <mergeCell ref="A62:A66"/>
    <mergeCell ref="B66:I66"/>
    <mergeCell ref="A67:A71"/>
    <mergeCell ref="B71:I71"/>
    <mergeCell ref="A42:A46"/>
    <mergeCell ref="B46:I46"/>
    <mergeCell ref="A47:A51"/>
    <mergeCell ref="B51:I51"/>
    <mergeCell ref="A52:A56"/>
    <mergeCell ref="B56:I56"/>
    <mergeCell ref="A27:A31"/>
    <mergeCell ref="B31:I31"/>
    <mergeCell ref="A32:A36"/>
    <mergeCell ref="B36:I36"/>
    <mergeCell ref="A37:A41"/>
    <mergeCell ref="B41:I41"/>
    <mergeCell ref="A12:A16"/>
    <mergeCell ref="B16:I16"/>
    <mergeCell ref="A2:A6"/>
    <mergeCell ref="B6:I6"/>
    <mergeCell ref="A7:A11"/>
    <mergeCell ref="B11:I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Armação Escada</vt:lpstr>
      <vt:lpstr>Resumo Escada</vt:lpstr>
      <vt:lpstr>Concreto Bloco</vt:lpstr>
      <vt:lpstr>Concreto Piso</vt:lpstr>
      <vt:lpstr>Estaca</vt:lpstr>
      <vt:lpstr>Cintamento</vt:lpstr>
      <vt:lpstr>Fundação armação </vt:lpstr>
      <vt:lpstr>descartar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2019-08-07T12:22:09Z</dcterms:modified>
</cp:coreProperties>
</file>