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MEMÓRIA ONERADA" sheetId="3" r:id="rId1"/>
    <sheet name="PLANILHA ORÇAMENTÁRIA" sheetId="4" r:id="rId2"/>
    <sheet name="CRONOGRAMA" sheetId="2" r:id="rId3"/>
  </sheets>
  <definedNames>
    <definedName name="_xlnm.Print_Area" localSheetId="2">CRONOGRAMA!$A$1:$G$17</definedName>
    <definedName name="_xlnm.Print_Area" localSheetId="0">'MEMÓRIA ONERADA'!$A$1:$I$116</definedName>
    <definedName name="_xlnm.Print_Area" localSheetId="1">'PLANILHA ORÇAMENTÁRIA'!$A$1:$I$20</definedName>
    <definedName name="_xlnm.Database">#REF!</definedName>
    <definedName name="orcamento">#REF!</definedName>
    <definedName name="_xlnm.Print_Titles" localSheetId="0">'MEMÓRIA ONERADA'!$10:$11</definedName>
    <definedName name="_xlnm.Print_Titles" localSheetId="1">'PLANILHA ORÇAMENTÁRIA'!$10:$11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/>
  <c r="F18"/>
  <c r="F109" i="3"/>
  <c r="G109" s="1"/>
  <c r="F108"/>
  <c r="G108" s="1"/>
  <c r="F107"/>
  <c r="G107" s="1"/>
  <c r="F106"/>
  <c r="G106" s="1"/>
  <c r="F105"/>
  <c r="G105" s="1"/>
  <c r="F104"/>
  <c r="G104" s="1"/>
  <c r="F103"/>
  <c r="G103" s="1"/>
  <c r="F114"/>
  <c r="G114" s="1"/>
  <c r="F113"/>
  <c r="G113" s="1"/>
  <c r="F112"/>
  <c r="G112" s="1"/>
  <c r="F99"/>
  <c r="G99" s="1"/>
  <c r="F98"/>
  <c r="G98" s="1"/>
  <c r="F97"/>
  <c r="G97" s="1"/>
  <c r="F96"/>
  <c r="G96" s="1"/>
  <c r="F95"/>
  <c r="G95" s="1"/>
  <c r="F94"/>
  <c r="G94" s="1"/>
  <c r="F93"/>
  <c r="G93" s="1"/>
  <c r="F89"/>
  <c r="G89" s="1"/>
  <c r="F88"/>
  <c r="G88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19"/>
  <c r="G19" s="1"/>
  <c r="F18"/>
  <c r="G18" s="1"/>
  <c r="F17"/>
  <c r="G17" s="1"/>
  <c r="F16"/>
  <c r="G16" s="1"/>
  <c r="F15"/>
  <c r="G15" s="1"/>
  <c r="G115" l="1"/>
  <c r="G110"/>
  <c r="F102" s="1"/>
  <c r="F101" s="1"/>
  <c r="G102"/>
  <c r="G100"/>
  <c r="F92" s="1"/>
  <c r="G92" s="1"/>
  <c r="G90"/>
  <c r="F87" s="1"/>
  <c r="G87" s="1"/>
  <c r="G20"/>
  <c r="F14" s="1"/>
  <c r="G14" s="1"/>
  <c r="G85"/>
  <c r="F42" s="1"/>
  <c r="G42" s="1"/>
  <c r="G40"/>
  <c r="F22" s="1"/>
  <c r="G22" s="1"/>
  <c r="F111"/>
  <c r="F13" l="1"/>
  <c r="G13" s="1"/>
  <c r="F21"/>
  <c r="G21" s="1"/>
  <c r="H101"/>
  <c r="G19" i="4"/>
  <c r="I19" s="1"/>
  <c r="H111" i="3"/>
  <c r="H116" s="1"/>
  <c r="G111"/>
  <c r="I111" s="1"/>
  <c r="I116" s="1"/>
  <c r="G101"/>
  <c r="I101" s="1"/>
  <c r="F13" i="4" l="1"/>
  <c r="G13" s="1"/>
  <c r="I13" s="1"/>
  <c r="F14"/>
  <c r="H14" s="1"/>
  <c r="H19"/>
  <c r="G18"/>
  <c r="I18" s="1"/>
  <c r="F41" i="3"/>
  <c r="F15" i="4" s="1"/>
  <c r="H13" l="1"/>
  <c r="G14"/>
  <c r="I14" s="1"/>
  <c r="H15"/>
  <c r="G15"/>
  <c r="I15" s="1"/>
  <c r="H18"/>
  <c r="G41" i="3"/>
  <c r="I41" s="1"/>
  <c r="F91"/>
  <c r="F17" i="4" s="1"/>
  <c r="H41" i="3"/>
  <c r="F86"/>
  <c r="F16" i="4" s="1"/>
  <c r="G17" l="1"/>
  <c r="I17" s="1"/>
  <c r="H17"/>
  <c r="G16"/>
  <c r="I16" s="1"/>
  <c r="H16"/>
  <c r="G86" i="3"/>
  <c r="G91"/>
  <c r="I91" s="1"/>
  <c r="H91"/>
  <c r="H20" i="4" l="1"/>
  <c r="I20"/>
  <c r="G12" i="2" s="1"/>
  <c r="H13" i="3"/>
  <c r="I13"/>
  <c r="H86"/>
  <c r="H21"/>
  <c r="I21"/>
  <c r="I86"/>
  <c r="G13" i="2" l="1"/>
  <c r="C12"/>
  <c r="E12"/>
  <c r="E14" l="1"/>
  <c r="E16" s="1"/>
  <c r="H12"/>
  <c r="I12" s="1"/>
  <c r="C14"/>
  <c r="C16" s="1"/>
  <c r="C17" s="1"/>
  <c r="C15" l="1"/>
  <c r="E15" s="1"/>
  <c r="E17"/>
</calcChain>
</file>

<file path=xl/sharedStrings.xml><?xml version="1.0" encoding="utf-8"?>
<sst xmlns="http://schemas.openxmlformats.org/spreadsheetml/2006/main" count="407" uniqueCount="191">
  <si>
    <t xml:space="preserve">Estado do Rio de Janeiro                                                        </t>
  </si>
  <si>
    <t>Prefeitura Municipal de Barra Mansa</t>
  </si>
  <si>
    <t>ITEM</t>
  </si>
  <si>
    <t>CODIGO EMOP/ SINAPI</t>
  </si>
  <si>
    <t>DISCRIMINAÇÃO</t>
  </si>
  <si>
    <t>UN</t>
  </si>
  <si>
    <t>QUANT.</t>
  </si>
  <si>
    <t>PREÇOS (R$)</t>
  </si>
  <si>
    <t>UNIT s/ BDI</t>
  </si>
  <si>
    <t>UNITc/ BDI</t>
  </si>
  <si>
    <t>TOTAL s/ BDI</t>
  </si>
  <si>
    <t>TOTAL c/ BDI</t>
  </si>
  <si>
    <t>1.0</t>
  </si>
  <si>
    <t>1.1</t>
  </si>
  <si>
    <t>X</t>
  </si>
  <si>
    <t>M</t>
  </si>
  <si>
    <t>Orçamentista: Engº Alfredo Cunha</t>
  </si>
  <si>
    <t xml:space="preserve">CRONOGRAMA  FÍSICO-FINANCEIRO </t>
  </si>
  <si>
    <t>SERVIÇO</t>
  </si>
  <si>
    <t>30 DIAS</t>
  </si>
  <si>
    <t>60 DIAS</t>
  </si>
  <si>
    <t>TOTAL</t>
  </si>
  <si>
    <t>R$</t>
  </si>
  <si>
    <t>%</t>
  </si>
  <si>
    <t>TOTAL DA OBRA POR MEDIÇÃO</t>
  </si>
  <si>
    <t>TOTAL ACUMULADO DA OBRA</t>
  </si>
  <si>
    <t>Desembolso por medição %</t>
  </si>
  <si>
    <t>Desembolso acumulado %</t>
  </si>
  <si>
    <t>ORÇAMENTO:  Engº Alfredo Cunha</t>
  </si>
  <si>
    <t>H</t>
  </si>
  <si>
    <t>M3</t>
  </si>
  <si>
    <t>1.2</t>
  </si>
  <si>
    <t>1.3</t>
  </si>
  <si>
    <t>1.4</t>
  </si>
  <si>
    <t>1.5</t>
  </si>
  <si>
    <t>INSTALAÇÕES ELÉTRICAS</t>
  </si>
  <si>
    <t>TOTAL GERAL=</t>
  </si>
  <si>
    <t xml:space="preserve">COMPOSIÇÃO DE PREÇOS  - BDI 22,47% </t>
  </si>
  <si>
    <t>01999</t>
  </si>
  <si>
    <t>MAO-DE-OBRA DE SERVENTE DA CONSTRUCAO CIVIL, INCLUSIVE ENCARGOS SOCIAIS</t>
  </si>
  <si>
    <t>01983</t>
  </si>
  <si>
    <t>MAO-DE-OBRA DE ELETRICISTA DE CONSTRUCAOCIVIL, INCLUSIVE ENCARGOS SOCIAIS</t>
  </si>
  <si>
    <t>Data-Base:   EMOP -  RJ / SINAPI e SCO-RJ- Desonerado - Base fev-2024</t>
  </si>
  <si>
    <t>1.6</t>
  </si>
  <si>
    <t>1.7</t>
  </si>
  <si>
    <t>KG</t>
  </si>
  <si>
    <t>01763</t>
  </si>
  <si>
    <t>11.002.0034-1 LANCAMENTO CONC.S/ARM.3,5M3/H, HORIZ.</t>
  </si>
  <si>
    <t>01635</t>
  </si>
  <si>
    <t>11.001.0005-1 CONCRETO FCK 15MPA</t>
  </si>
  <si>
    <t xml:space="preserve">PLANILHA ORÇAMENTÁRIA  - BDI 22,47% </t>
  </si>
  <si>
    <t>SERVIÇOS GERAIS</t>
  </si>
  <si>
    <t>M2</t>
  </si>
  <si>
    <t>00453</t>
  </si>
  <si>
    <t>PREGO COM OU SEM CABECA, EM CAIXAS DE 50KG, OU QUANTIDADES EQUIVALENTES, Nº12X12A 18X30</t>
  </si>
  <si>
    <t>00368</t>
  </si>
  <si>
    <t>PINUS, EM PECAS DE 7,50X7,50CM (3"X3")</t>
  </si>
  <si>
    <t>01967</t>
  </si>
  <si>
    <t>MAO-DE-OBRA DE CARPINTEIRO DE ESQUADRIASDE MADEIRA INCLUSIVE ENCARGOS SOCIAIS</t>
  </si>
  <si>
    <t>02.020.0002-0</t>
  </si>
  <si>
    <t>PLACA DE IDENTIFICACAO DE OBRA PUBLICA,TIPO BANNER/PLOTTER,CONSTITUIDA POR LONA E IMPRESSAO DIGITAL,INCLUSIVE SUPORTES DE MADEIRA.FORNECIMENTO E COLOCACAO</t>
  </si>
  <si>
    <t>10806</t>
  </si>
  <si>
    <t>PLACA DE IDENTIFICACAO DE OBRA PUBLICA,TIPO BANNER/PLOTER, CONSTITUIDA POR LONAE IMPRESSAO DIGITAL</t>
  </si>
  <si>
    <t>02.004.0001-0</t>
  </si>
  <si>
    <t>BARRACAO DE OBRA,COM PAREDES E PISO DE TABUAS DE MADEIRA DE3ª,COBERTURA DE TELHAS DE FIBROCIMENTO DE 6MM,E INSTALACOES,EXCLUSIVE PINTURA,SENDO REAPROVEITADO 2 VEZES</t>
  </si>
  <si>
    <t>02315</t>
  </si>
  <si>
    <t>DISJUNTOR, MONOPOLAR, DE 10 A 32A, 3KA,MODELO DIN, TIPO C</t>
  </si>
  <si>
    <t>05914</t>
  </si>
  <si>
    <t>INTERRUPTOR DE SOBREPOR SIMPLES, DE 10A-250V</t>
  </si>
  <si>
    <t>04915</t>
  </si>
  <si>
    <t>DOBRADICA EM FERRO LAMINADO, COM PINO DEFERRO REVERSIVEL, DE 3"X3"X5/64"</t>
  </si>
  <si>
    <t>02884</t>
  </si>
  <si>
    <t>FECHADURA DE SOBREPOR, TIPO CAIXAO, RETANGULAR, EM METAL COM ACABAMENTO RESINADOPRETO, DE (100X86X38)MM</t>
  </si>
  <si>
    <t>02472</t>
  </si>
  <si>
    <t>GLOBO ESFERICO, EM VIDRO, TIPO LEITOSO,DE (10X15)CM</t>
  </si>
  <si>
    <t>02317</t>
  </si>
  <si>
    <t>FITA ISOLANTE, ROLO DE 19MMX20M</t>
  </si>
  <si>
    <t>02316</t>
  </si>
  <si>
    <t>CORDAO PARALELO COM ISOLAMENTO TERMOPLASTICO, ATE 750V, DE 2X2,5MM2</t>
  </si>
  <si>
    <t>08000</t>
  </si>
  <si>
    <t>TELHA ONDULADA DE CIMENTO, SEM AMIANTO,REFORCADA C/FIOS SINTETICOS (CRFS), DE (2,44X1,10)M E C/ESPES. DE 6MM</t>
  </si>
  <si>
    <t>00252</t>
  </si>
  <si>
    <t>PARAFUSO C/ROSCA, DE (8x100)MM</t>
  </si>
  <si>
    <t>00600</t>
  </si>
  <si>
    <t>VIDRO PLANO TRANSPARENTE, COMUM, COM ESPESSURA DE 3MM</t>
  </si>
  <si>
    <t>00510</t>
  </si>
  <si>
    <t>RECEPTACULO DE PORCELANA P/LAMPADA, BASEE-27</t>
  </si>
  <si>
    <t>00365</t>
  </si>
  <si>
    <t>59.003.0010-1 PINUS,PECA 1" X 12" E 1" X 9"</t>
  </si>
  <si>
    <t>02.004.0012-0</t>
  </si>
  <si>
    <t>SANITARIO COM VASO E CHUVEIRO PARA PESSOAL DE OBRA,COM 2,00M2 EXECUTADO COM TABUAS DE MADEIRA DE 3ª,E TELHAS ONDULADAS DE 6MM DE FIBROCIMENTO,INCLUSIVE INSTALACOES,APARELHOS,ESQUADRIAS E FERRAGENS CONSIDERANDO REAPROVEITAMENTO DAS INSTALACOES E APARELHOS 2 VEZES</t>
  </si>
  <si>
    <t>00986</t>
  </si>
  <si>
    <t>TARJETA DE FIO REDONDO, EM FERRO CROMADO, DE 2"</t>
  </si>
  <si>
    <t>02616</t>
  </si>
  <si>
    <t>TUBO DE PVC RIGIDO, PONTA/BOLSA COM VIROLA, EM BARRAS DE 6,00M, DE 75MM</t>
  </si>
  <si>
    <t>02568</t>
  </si>
  <si>
    <t>SIFAO EM METAL CROMADO, DE 1"x1.1/2"</t>
  </si>
  <si>
    <t>14789</t>
  </si>
  <si>
    <t>KIT DE ACESSORIOS PARA FIXACAO, COMPREENDENDO PARAFUSOS, BUCHAS E ARRUELAS</t>
  </si>
  <si>
    <t>02617</t>
  </si>
  <si>
    <t>TUBO DE PVC RIGIDO, PONTA/BOLSA COM VIROLA, EM BARRAS DE 6,00M, DE 100MM</t>
  </si>
  <si>
    <t>02562</t>
  </si>
  <si>
    <t>TUBO DE PVC RIGIDO ROSQUEAVEL, EM BARRASDE 6,00M, ROSCA EM AMBAS AS EXTREMIDADES, DE 1/2"</t>
  </si>
  <si>
    <t>00701</t>
  </si>
  <si>
    <t>REGISTRO DE GAVETA BRUTO, DE 1ª QUALIDADE COM ROSCA DE AMBOS OS LADOS DE 1/2"</t>
  </si>
  <si>
    <t>00666</t>
  </si>
  <si>
    <t>BUCHA DE NYLON, TIPO S-12</t>
  </si>
  <si>
    <t>00665</t>
  </si>
  <si>
    <t>PARAFUSO DE LATAO, ROSCA SOBERBA, CABECACHATA, DE 5,5MMX2.1/2"</t>
  </si>
  <si>
    <t>03944</t>
  </si>
  <si>
    <t>ASSENTO PLASTICO, PARA BACIA SANITARIA,PADRAO POPULAR</t>
  </si>
  <si>
    <t>02339</t>
  </si>
  <si>
    <t>ADESIVO PLASTICO PARA PVC RIGIDO, EM BISNAGA DE 75G</t>
  </si>
  <si>
    <t>03961</t>
  </si>
  <si>
    <t>ANEL DE CONCRETO PRE-FABRICADO, P/CAIXADE INSPECAO, COM 600MM DE DIAMETRO INT.,40MM DE ESPESSURA, COM ALTURA DE 150MM</t>
  </si>
  <si>
    <t>05953</t>
  </si>
  <si>
    <t>BOLSA DE LIGACAO PARA BACIA SANITARIA</t>
  </si>
  <si>
    <t>03963</t>
  </si>
  <si>
    <t>FUNDO PARA CAIXA DE INSPECAO COM DIAMETRO DE 600MM</t>
  </si>
  <si>
    <t>07020</t>
  </si>
  <si>
    <t>BACIA SANITARIA DE LOUCA BRANCA, CONVENCIONAL, PADRAO POPULAR</t>
  </si>
  <si>
    <t>03960</t>
  </si>
  <si>
    <t>ANEL DE CONCRETO PRE-FABRICADO, P/CAIXADE INSPECAO, COM 600MM DE DIAMETRO INT.,40MM DE ESPESSURA, COM ALTURA DE 300MM</t>
  </si>
  <si>
    <t>02623</t>
  </si>
  <si>
    <t>JOELHO 90º DE PVC RIGIDO ROSQUEAVEL, DE1/2"</t>
  </si>
  <si>
    <t>03926</t>
  </si>
  <si>
    <t>CAIXA DE DESCARGA EXTERNA, PLASTICA</t>
  </si>
  <si>
    <t>02984</t>
  </si>
  <si>
    <t>RABICHO/LIGAÇAO FLEXIVEL EM PLASTICO COMSAIDA DE 1/2" E COMPRIMENTO DE 30CM</t>
  </si>
  <si>
    <t>02672</t>
  </si>
  <si>
    <t>RALO SIFONADO DE PVC RIGIDO, COM SAIDA DE 75MM, COM GRELHA REDONDA E PORTA GRELHA, DE (150X185X75)MM</t>
  </si>
  <si>
    <t>02655</t>
  </si>
  <si>
    <t>CURVA 90º DE PVC CURTA PARA ESGOTO, DE 100MM</t>
  </si>
  <si>
    <t>02648</t>
  </si>
  <si>
    <t>CHUVEIRO DE PLASTICO BRANCO COMPLETO</t>
  </si>
  <si>
    <t>02634</t>
  </si>
  <si>
    <t>TE 90º DE PVC RIGIDO ROSQUEAVEL, DE 1/2"</t>
  </si>
  <si>
    <t>01993</t>
  </si>
  <si>
    <t>MAO-DE-OBRA DE BOMBEIRO HIDRAULICO DA CONSTRUCAO CIVIL, INCLUSIVE ENCARGOS SOCIAIS</t>
  </si>
  <si>
    <t>01633</t>
  </si>
  <si>
    <t>11.001.0001-1 CONCRETO FCK 10MPA</t>
  </si>
  <si>
    <t>01653</t>
  </si>
  <si>
    <t>13.301.0080-1 PISO CIMENTADO ESP. 1,5CM</t>
  </si>
  <si>
    <t>01764</t>
  </si>
  <si>
    <t>11.002.0035-1 LANCAMENTO CONC.S/ARM.2,0M3/H, HORIZ.</t>
  </si>
  <si>
    <t>01745</t>
  </si>
  <si>
    <t>11.002.0013-1 PREPARO CONCR. BETON. 320L; 2,0M3/H</t>
  </si>
  <si>
    <t>So00000098524</t>
  </si>
  <si>
    <t>LIMPEZA MANUAL DE VEGETAÇÃO EM TERRENO COM ENXADA.AF_05/2018</t>
  </si>
  <si>
    <t>So00000088441</t>
  </si>
  <si>
    <t>JARDINEIRO COM ENCARGOS COMPLEMENTARES</t>
  </si>
  <si>
    <t>So00000088316</t>
  </si>
  <si>
    <t>SERVENTE COM ENCARGOS COMPLEMENTARES</t>
  </si>
  <si>
    <t>08.027.0042-0</t>
  </si>
  <si>
    <t>MEIO-FIO RETO DE CONCRETO SIMPLES FCK=15MPA,PRE-MOLDADO,TIPODER-RJ,MEDINDO 0,15M NA BASE E COM ALTURA DE 0,30M,REJUNTAMENTO COM ARGAMASSA DE CIMENTO E AREIA NO TRACO 1:3,5,COM FORNECIMENTO DE TODOS OS MATERIAIS,ESCAVACAO E REATERRO</t>
  </si>
  <si>
    <t>01991</t>
  </si>
  <si>
    <t>MAO-DE-OBRA DE CALCETEIRO, INCLUSIVE ENCARGOS SOCIAIS</t>
  </si>
  <si>
    <t>01744</t>
  </si>
  <si>
    <t>11.002.0012-1 PREPARO CONCR. BETON. 600L; 3,5 M3/H</t>
  </si>
  <si>
    <t>01639</t>
  </si>
  <si>
    <t>11.004.0001-1 FORMAS MADEIRA, PINUS, 20 VEZES</t>
  </si>
  <si>
    <t>01607</t>
  </si>
  <si>
    <t>07.002.0030-1 ARGAMASSA CIM.,AREIA TRACO 1:4,PREPAROMECANICO</t>
  </si>
  <si>
    <t>So00000094993</t>
  </si>
  <si>
    <t>EXECUÇÃO DE PASSEIO (CALÇADA) OU PISO DE CONCRETO COM CONCRETO MOLDADO IN LOCO, USINADO, ACABAMENTO CONVENCIONAL, ESPESSURA 6 CM, ARMADO. AF_08/2022</t>
  </si>
  <si>
    <t>So0034492</t>
  </si>
  <si>
    <t>CONCRETO USINADO BOMBEAVEL, CLASSE DE RESISTENCIA C20, COM BRITA 0 E 1, SLUMP = 100 +/- 20 MM, EXCLUI SERVICO DE BOMBEAMENTO (NBR 8953)</t>
  </si>
  <si>
    <t>So0007156</t>
  </si>
  <si>
    <t>TELA DE ACO SOLDADA NERVURADA, CA-60, Q-196, (3,11 KG/M2), DIAMETRO DO FIO = 5,0 MM, LARGURA = 2,45 M, ESPACAMENTO DA MALHA = 10 X 10 CM</t>
  </si>
  <si>
    <t>So0004517</t>
  </si>
  <si>
    <t>SARRAFO *2,5 X 7,5* CM EM PINUS, MISTA OU EQUIVALENTE DA REGIAO - BRUTA</t>
  </si>
  <si>
    <t>So0005068</t>
  </si>
  <si>
    <t>PREGO DE ACO POLIDO COM CABECA 17 X 21 (2 X 11)</t>
  </si>
  <si>
    <t>So00000088309</t>
  </si>
  <si>
    <t>PEDREIRO COM ENCARGOS COMPLEMENTARES</t>
  </si>
  <si>
    <t>So00000088262</t>
  </si>
  <si>
    <t>CARPINTEIRO DE FORMAS COM ENCARGOS COMPLEMENTARES</t>
  </si>
  <si>
    <t>04.014.0095-0</t>
  </si>
  <si>
    <t>RETIRADA DE ENTULHO DE OBRA COM CACAMBA DE ACO TIPO CONTAINER COM 5M3 DE CAPACIDADE,INCLUSIVE CARREGAMENTO,TRANSPORTE EDESCARREGAMENTO.CUSTO POR UNIDADE DE CACAMBA E INCLUI A TAXA PARA DESCARGA EM LOCAIS AUTORIZADOS</t>
  </si>
  <si>
    <t>10962</t>
  </si>
  <si>
    <t>ALUGUEL CACAMBA DE ACO TIPO CONTAINER C/5M3 CAPAC.P/RETIRADA ENTULHO OBRA,INCL.CARREGA.,TRANSP.E DESCAR.LOCAIS AUTORIZ.</t>
  </si>
  <si>
    <t xml:space="preserve">Serviço : Construção de calçada </t>
  </si>
  <si>
    <t>Local: Rua Pedro Flores, Bairro Apóstolo Paulo  - Barra Mansa - RJ</t>
  </si>
  <si>
    <t>ORÇAMENTO: 022/2024</t>
  </si>
  <si>
    <t>DATA: 02-04-2024</t>
  </si>
  <si>
    <t>PROJETO: SMMU</t>
  </si>
  <si>
    <t>LEVANTAMENTO: Eng. Flávio Ramos</t>
  </si>
  <si>
    <t>APROVAÇÃO: Eng. César Gonçalves de Carvalho</t>
  </si>
  <si>
    <t>Secretaria Municipal de Manutenção Urbana</t>
  </si>
  <si>
    <t>Serviço : Construção de Calçada</t>
  </si>
  <si>
    <t>SERVIÇOS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</si>
</sst>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 * #,##0.00_ ;_ * \-#,##0.00_ ;_ * &quot;-&quot;??_ ;_ @_ "/>
    <numFmt numFmtId="165" formatCode="_([$€]* #,##0.00_);_([$€]* \(#,##0.00\);_([$€]* &quot;-&quot;??_);_(@_)"/>
    <numFmt numFmtId="166" formatCode="_(* #,##0.00_);_(* \(#,##0.00\);_(* \-??_);_(@_)"/>
    <numFmt numFmtId="167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Switzerland"/>
    </font>
    <font>
      <sz val="14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2"/>
      <name val="Switzerland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Switzerla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0" fontId="14" fillId="0" borderId="0"/>
    <xf numFmtId="0" fontId="1" fillId="0" borderId="0"/>
    <xf numFmtId="0" fontId="26" fillId="0" borderId="0"/>
    <xf numFmtId="0" fontId="1" fillId="0" borderId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</cellStyleXfs>
  <cellXfs count="160">
    <xf numFmtId="0" fontId="0" fillId="0" borderId="0" xfId="0"/>
    <xf numFmtId="49" fontId="2" fillId="2" borderId="1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left"/>
    </xf>
    <xf numFmtId="4" fontId="2" fillId="2" borderId="2" xfId="1" applyNumberFormat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center"/>
    </xf>
    <xf numFmtId="49" fontId="2" fillId="2" borderId="0" xfId="2" applyNumberFormat="1" applyFont="1" applyFill="1" applyAlignment="1">
      <alignment horizontal="center"/>
    </xf>
    <xf numFmtId="4" fontId="2" fillId="2" borderId="4" xfId="2" applyNumberFormat="1" applyFont="1" applyFill="1" applyBorder="1" applyAlignment="1">
      <alignment horizontal="left"/>
    </xf>
    <xf numFmtId="4" fontId="2" fillId="2" borderId="0" xfId="2" applyNumberFormat="1" applyFont="1" applyFill="1" applyAlignment="1">
      <alignment horizontal="left"/>
    </xf>
    <xf numFmtId="49" fontId="2" fillId="2" borderId="6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horizontal="center"/>
    </xf>
    <xf numFmtId="4" fontId="11" fillId="2" borderId="7" xfId="1" applyNumberFormat="1" applyFont="1" applyFill="1" applyBorder="1" applyAlignment="1">
      <alignment vertical="center" readingOrder="1"/>
    </xf>
    <xf numFmtId="0" fontId="5" fillId="2" borderId="8" xfId="1" applyFont="1" applyFill="1" applyBorder="1"/>
    <xf numFmtId="0" fontId="18" fillId="0" borderId="0" xfId="5" applyFont="1"/>
    <xf numFmtId="0" fontId="17" fillId="0" borderId="0" xfId="5"/>
    <xf numFmtId="4" fontId="9" fillId="0" borderId="6" xfId="1" applyNumberFormat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12" fillId="0" borderId="0" xfId="0" applyFont="1"/>
    <xf numFmtId="4" fontId="12" fillId="0" borderId="0" xfId="0" applyNumberFormat="1" applyFont="1"/>
    <xf numFmtId="44" fontId="16" fillId="0" borderId="3" xfId="2" applyNumberFormat="1" applyFont="1" applyBorder="1" applyAlignment="1">
      <alignment vertical="center" wrapText="1" readingOrder="1"/>
    </xf>
    <xf numFmtId="44" fontId="16" fillId="0" borderId="5" xfId="2" applyNumberFormat="1" applyFont="1" applyBorder="1" applyAlignment="1">
      <alignment vertical="center" wrapText="1" readingOrder="1"/>
    </xf>
    <xf numFmtId="4" fontId="5" fillId="0" borderId="5" xfId="2" applyNumberFormat="1" applyFont="1" applyBorder="1" applyAlignment="1">
      <alignment vertical="center" wrapText="1" readingOrder="1"/>
    </xf>
    <xf numFmtId="0" fontId="5" fillId="0" borderId="5" xfId="1" applyFont="1" applyBorder="1"/>
    <xf numFmtId="4" fontId="9" fillId="0" borderId="5" xfId="2" applyNumberFormat="1" applyFont="1" applyBorder="1" applyAlignment="1">
      <alignment vertical="center" wrapText="1"/>
    </xf>
    <xf numFmtId="4" fontId="9" fillId="0" borderId="5" xfId="1" applyNumberFormat="1" applyFont="1" applyBorder="1" applyAlignment="1">
      <alignment vertical="center" wrapText="1"/>
    </xf>
    <xf numFmtId="4" fontId="9" fillId="0" borderId="8" xfId="1" applyNumberFormat="1" applyFont="1" applyBorder="1" applyAlignment="1">
      <alignment vertical="center" wrapText="1"/>
    </xf>
    <xf numFmtId="0" fontId="4" fillId="0" borderId="2" xfId="7" applyFont="1" applyBorder="1" applyAlignment="1">
      <alignment horizontal="center"/>
    </xf>
    <xf numFmtId="0" fontId="4" fillId="0" borderId="3" xfId="7" applyFont="1" applyBorder="1"/>
    <xf numFmtId="0" fontId="4" fillId="0" borderId="0" xfId="7" applyFont="1"/>
    <xf numFmtId="0" fontId="4" fillId="0" borderId="0" xfId="7" applyFont="1" applyAlignment="1">
      <alignment horizontal="center"/>
    </xf>
    <xf numFmtId="0" fontId="4" fillId="0" borderId="5" xfId="7" applyFont="1" applyBorder="1"/>
    <xf numFmtId="0" fontId="4" fillId="0" borderId="7" xfId="7" applyFont="1" applyBorder="1"/>
    <xf numFmtId="0" fontId="13" fillId="0" borderId="0" xfId="7" applyFont="1"/>
    <xf numFmtId="0" fontId="22" fillId="0" borderId="0" xfId="7" applyFont="1" applyAlignment="1">
      <alignment vertical="center"/>
    </xf>
    <xf numFmtId="0" fontId="22" fillId="0" borderId="0" xfId="7" applyFont="1" applyAlignment="1">
      <alignment horizontal="center" vertical="center" wrapText="1"/>
    </xf>
    <xf numFmtId="0" fontId="22" fillId="0" borderId="0" xfId="7" applyFont="1"/>
    <xf numFmtId="0" fontId="22" fillId="0" borderId="0" xfId="7" applyFont="1" applyAlignment="1">
      <alignment horizontal="center" vertical="center"/>
    </xf>
    <xf numFmtId="4" fontId="22" fillId="0" borderId="0" xfId="7" applyNumberFormat="1" applyFont="1"/>
    <xf numFmtId="0" fontId="23" fillId="0" borderId="0" xfId="7" applyFont="1" applyAlignment="1">
      <alignment vertical="center"/>
    </xf>
    <xf numFmtId="0" fontId="23" fillId="0" borderId="0" xfId="7" applyFont="1" applyAlignment="1">
      <alignment horizontal="center" vertical="center" wrapText="1"/>
    </xf>
    <xf numFmtId="0" fontId="23" fillId="0" borderId="0" xfId="7" applyFont="1"/>
    <xf numFmtId="0" fontId="23" fillId="0" borderId="0" xfId="7" applyFont="1" applyAlignment="1">
      <alignment horizontal="center" vertical="center"/>
    </xf>
    <xf numFmtId="4" fontId="23" fillId="0" borderId="0" xfId="7" applyNumberFormat="1" applyFont="1"/>
    <xf numFmtId="0" fontId="13" fillId="0" borderId="0" xfId="7" applyFont="1" applyAlignment="1">
      <alignment vertical="center"/>
    </xf>
    <xf numFmtId="0" fontId="15" fillId="0" borderId="0" xfId="7" applyFont="1" applyAlignment="1">
      <alignment horizontal="center" vertical="center" wrapText="1"/>
    </xf>
    <xf numFmtId="0" fontId="15" fillId="0" borderId="0" xfId="7" applyFont="1"/>
    <xf numFmtId="0" fontId="15" fillId="0" borderId="0" xfId="7" applyFont="1" applyAlignment="1">
      <alignment horizontal="center" vertical="center"/>
    </xf>
    <xf numFmtId="4" fontId="15" fillId="0" borderId="0" xfId="7" applyNumberFormat="1" applyFont="1"/>
    <xf numFmtId="0" fontId="24" fillId="3" borderId="12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19" fillId="0" borderId="9" xfId="6" applyNumberFormat="1" applyFont="1" applyFill="1" applyBorder="1" applyAlignment="1">
      <alignment horizontal="right"/>
    </xf>
    <xf numFmtId="10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7" fillId="0" borderId="9" xfId="6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24" fillId="3" borderId="11" xfId="0" applyFont="1" applyFill="1" applyBorder="1" applyAlignment="1">
      <alignment horizontal="right" vertical="center"/>
    </xf>
    <xf numFmtId="0" fontId="18" fillId="0" borderId="0" xfId="7" applyFont="1"/>
    <xf numFmtId="4" fontId="28" fillId="0" borderId="9" xfId="7" applyNumberFormat="1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4" fillId="0" borderId="10" xfId="7" applyFont="1" applyBorder="1" applyAlignment="1">
      <alignment horizontal="center" vertical="center"/>
    </xf>
    <xf numFmtId="49" fontId="18" fillId="0" borderId="10" xfId="7" applyNumberFormat="1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/>
    </xf>
    <xf numFmtId="49" fontId="18" fillId="0" borderId="0" xfId="7" applyNumberFormat="1" applyFont="1" applyAlignment="1">
      <alignment horizontal="center" vertical="center" wrapText="1"/>
    </xf>
    <xf numFmtId="0" fontId="18" fillId="0" borderId="0" xfId="4" applyNumberFormat="1" applyFont="1" applyFill="1" applyBorder="1" applyAlignment="1">
      <alignment horizontal="justify" vertical="justify" wrapText="1"/>
    </xf>
    <xf numFmtId="4" fontId="18" fillId="0" borderId="0" xfId="4" applyNumberFormat="1" applyFont="1" applyFill="1" applyBorder="1" applyAlignment="1">
      <alignment horizontal="right"/>
    </xf>
    <xf numFmtId="4" fontId="18" fillId="0" borderId="0" xfId="7" applyNumberFormat="1" applyFont="1" applyAlignment="1">
      <alignment horizontal="right"/>
    </xf>
    <xf numFmtId="0" fontId="18" fillId="4" borderId="9" xfId="7" applyFont="1" applyFill="1" applyBorder="1" applyAlignment="1">
      <alignment horizontal="center" vertical="center"/>
    </xf>
    <xf numFmtId="49" fontId="18" fillId="4" borderId="9" xfId="7" applyNumberFormat="1" applyFont="1" applyFill="1" applyBorder="1" applyAlignment="1">
      <alignment horizontal="center" vertical="center" wrapText="1"/>
    </xf>
    <xf numFmtId="0" fontId="18" fillId="4" borderId="9" xfId="4" applyNumberFormat="1" applyFont="1" applyFill="1" applyBorder="1" applyAlignment="1">
      <alignment horizontal="justify" vertical="justify" wrapText="1"/>
    </xf>
    <xf numFmtId="4" fontId="18" fillId="4" borderId="9" xfId="4" applyNumberFormat="1" applyFont="1" applyFill="1" applyBorder="1" applyAlignment="1">
      <alignment horizontal="right"/>
    </xf>
    <xf numFmtId="4" fontId="18" fillId="4" borderId="9" xfId="3" applyNumberFormat="1" applyFont="1" applyFill="1" applyBorder="1" applyAlignment="1">
      <alignment horizontal="right"/>
    </xf>
    <xf numFmtId="0" fontId="24" fillId="0" borderId="9" xfId="7" applyFont="1" applyBorder="1" applyAlignment="1">
      <alignment horizontal="center" vertical="center"/>
    </xf>
    <xf numFmtId="0" fontId="18" fillId="0" borderId="9" xfId="7" applyFont="1" applyBorder="1" applyAlignment="1">
      <alignment horizontal="center" vertical="center"/>
    </xf>
    <xf numFmtId="49" fontId="18" fillId="0" borderId="9" xfId="7" applyNumberFormat="1" applyFont="1" applyBorder="1" applyAlignment="1">
      <alignment horizontal="center" vertical="center" wrapText="1"/>
    </xf>
    <xf numFmtId="0" fontId="18" fillId="0" borderId="9" xfId="4" applyNumberFormat="1" applyFont="1" applyFill="1" applyBorder="1" applyAlignment="1">
      <alignment horizontal="justify" vertical="justify" wrapText="1"/>
    </xf>
    <xf numFmtId="4" fontId="18" fillId="0" borderId="9" xfId="4" applyNumberFormat="1" applyFont="1" applyFill="1" applyBorder="1" applyAlignment="1">
      <alignment horizontal="right"/>
    </xf>
    <xf numFmtId="4" fontId="18" fillId="0" borderId="9" xfId="3" applyNumberFormat="1" applyFont="1" applyBorder="1" applyAlignment="1">
      <alignment horizontal="right"/>
    </xf>
    <xf numFmtId="49" fontId="24" fillId="0" borderId="9" xfId="7" applyNumberFormat="1" applyFont="1" applyBorder="1" applyAlignment="1">
      <alignment horizontal="center" vertical="center" wrapText="1"/>
    </xf>
    <xf numFmtId="0" fontId="24" fillId="0" borderId="9" xfId="4" applyNumberFormat="1" applyFont="1" applyFill="1" applyBorder="1" applyAlignment="1">
      <alignment horizontal="justify" vertical="justify" wrapText="1"/>
    </xf>
    <xf numFmtId="4" fontId="24" fillId="0" borderId="9" xfId="4" applyNumberFormat="1" applyFont="1" applyFill="1" applyBorder="1" applyAlignment="1">
      <alignment horizontal="right"/>
    </xf>
    <xf numFmtId="4" fontId="24" fillId="0" borderId="9" xfId="7" applyNumberFormat="1" applyFont="1" applyBorder="1" applyAlignment="1">
      <alignment horizontal="right"/>
    </xf>
    <xf numFmtId="4" fontId="24" fillId="0" borderId="9" xfId="3" applyNumberFormat="1" applyFont="1" applyBorder="1"/>
    <xf numFmtId="0" fontId="24" fillId="2" borderId="9" xfId="7" applyFont="1" applyFill="1" applyBorder="1" applyAlignment="1">
      <alignment horizontal="center" vertical="center"/>
    </xf>
    <xf numFmtId="49" fontId="24" fillId="2" borderId="9" xfId="7" applyNumberFormat="1" applyFont="1" applyFill="1" applyBorder="1" applyAlignment="1">
      <alignment horizontal="center" vertical="center" wrapText="1"/>
    </xf>
    <xf numFmtId="0" fontId="24" fillId="2" borderId="9" xfId="4" applyNumberFormat="1" applyFont="1" applyFill="1" applyBorder="1" applyAlignment="1">
      <alignment horizontal="justify" vertical="justify" wrapText="1"/>
    </xf>
    <xf numFmtId="4" fontId="24" fillId="2" borderId="9" xfId="4" applyNumberFormat="1" applyFont="1" applyFill="1" applyBorder="1" applyAlignment="1">
      <alignment horizontal="right"/>
    </xf>
    <xf numFmtId="4" fontId="24" fillId="2" borderId="9" xfId="7" applyNumberFormat="1" applyFont="1" applyFill="1" applyBorder="1" applyAlignment="1">
      <alignment horizontal="right"/>
    </xf>
    <xf numFmtId="4" fontId="24" fillId="2" borderId="9" xfId="3" applyNumberFormat="1" applyFont="1" applyFill="1" applyBorder="1"/>
    <xf numFmtId="0" fontId="24" fillId="0" borderId="9" xfId="7" applyFont="1" applyBorder="1" applyAlignment="1">
      <alignment horizontal="center" vertical="center"/>
    </xf>
    <xf numFmtId="0" fontId="24" fillId="0" borderId="9" xfId="7" applyFont="1" applyBorder="1" applyAlignment="1">
      <alignment horizontal="center" vertical="justify" wrapText="1"/>
    </xf>
    <xf numFmtId="0" fontId="24" fillId="0" borderId="9" xfId="7" applyFont="1" applyBorder="1" applyAlignment="1">
      <alignment horizontal="center" vertical="center" wrapText="1" readingOrder="1"/>
    </xf>
    <xf numFmtId="4" fontId="24" fillId="0" borderId="9" xfId="7" applyNumberFormat="1" applyFont="1" applyBorder="1" applyAlignment="1">
      <alignment horizontal="center" vertical="center"/>
    </xf>
    <xf numFmtId="0" fontId="24" fillId="0" borderId="10" xfId="7" applyFont="1" applyBorder="1" applyAlignment="1">
      <alignment horizontal="left" vertical="top" wrapText="1"/>
    </xf>
    <xf numFmtId="4" fontId="3" fillId="2" borderId="2" xfId="2" applyNumberFormat="1" applyFont="1" applyFill="1" applyBorder="1" applyAlignment="1">
      <alignment horizontal="left" vertical="center" readingOrder="1"/>
    </xf>
    <xf numFmtId="4" fontId="3" fillId="2" borderId="3" xfId="2" applyNumberFormat="1" applyFont="1" applyFill="1" applyBorder="1" applyAlignment="1">
      <alignment horizontal="left" vertical="center" readingOrder="1"/>
    </xf>
    <xf numFmtId="4" fontId="3" fillId="2" borderId="0" xfId="2" applyNumberFormat="1" applyFont="1" applyFill="1" applyAlignment="1">
      <alignment horizontal="left" vertical="center" readingOrder="1"/>
    </xf>
    <xf numFmtId="4" fontId="3" fillId="2" borderId="5" xfId="2" applyNumberFormat="1" applyFont="1" applyFill="1" applyBorder="1" applyAlignment="1">
      <alignment horizontal="left" vertical="center" readingOrder="1"/>
    </xf>
    <xf numFmtId="4" fontId="5" fillId="2" borderId="4" xfId="1" applyNumberFormat="1" applyFont="1" applyFill="1" applyBorder="1" applyAlignment="1">
      <alignment horizontal="left" vertical="center"/>
    </xf>
    <xf numFmtId="4" fontId="5" fillId="2" borderId="0" xfId="1" applyNumberFormat="1" applyFont="1" applyFill="1" applyAlignment="1">
      <alignment horizontal="left" vertical="center"/>
    </xf>
    <xf numFmtId="4" fontId="5" fillId="2" borderId="5" xfId="1" applyNumberFormat="1" applyFont="1" applyFill="1" applyBorder="1" applyAlignment="1">
      <alignment horizontal="left" vertical="center"/>
    </xf>
    <xf numFmtId="4" fontId="6" fillId="2" borderId="0" xfId="2" applyNumberFormat="1" applyFont="1" applyFill="1" applyAlignment="1">
      <alignment horizontal="left" vertical="center" wrapText="1" readingOrder="1"/>
    </xf>
    <xf numFmtId="4" fontId="6" fillId="2" borderId="5" xfId="2" applyNumberFormat="1" applyFont="1" applyFill="1" applyBorder="1" applyAlignment="1">
      <alignment horizontal="left" vertical="center" wrapText="1" readingOrder="1"/>
    </xf>
    <xf numFmtId="0" fontId="7" fillId="2" borderId="4" xfId="7" applyFont="1" applyFill="1" applyBorder="1" applyAlignment="1">
      <alignment horizontal="left" vertical="center" wrapText="1" readingOrder="1"/>
    </xf>
    <xf numFmtId="0" fontId="7" fillId="2" borderId="0" xfId="7" applyFont="1" applyFill="1" applyAlignment="1">
      <alignment horizontal="left" vertical="center" wrapText="1" readingOrder="1"/>
    </xf>
    <xf numFmtId="0" fontId="7" fillId="2" borderId="5" xfId="7" applyFont="1" applyFill="1" applyBorder="1" applyAlignment="1">
      <alignment horizontal="left" vertical="center" wrapText="1" readingOrder="1"/>
    </xf>
    <xf numFmtId="0" fontId="5" fillId="2" borderId="4" xfId="7" applyFont="1" applyFill="1" applyBorder="1" applyAlignment="1">
      <alignment horizontal="left" vertical="center" wrapText="1"/>
    </xf>
    <xf numFmtId="0" fontId="5" fillId="2" borderId="0" xfId="7" applyFont="1" applyFill="1" applyAlignment="1">
      <alignment horizontal="left" vertical="center" wrapText="1"/>
    </xf>
    <xf numFmtId="0" fontId="5" fillId="2" borderId="5" xfId="7" applyFont="1" applyFill="1" applyBorder="1" applyAlignment="1">
      <alignment horizontal="left" vertical="center" wrapText="1"/>
    </xf>
    <xf numFmtId="4" fontId="8" fillId="2" borderId="0" xfId="2" applyNumberFormat="1" applyFont="1" applyFill="1" applyAlignment="1">
      <alignment horizontal="left" vertical="center" readingOrder="1"/>
    </xf>
    <xf numFmtId="4" fontId="8" fillId="2" borderId="5" xfId="2" applyNumberFormat="1" applyFont="1" applyFill="1" applyBorder="1" applyAlignment="1">
      <alignment horizontal="left" vertical="center" readingOrder="1"/>
    </xf>
    <xf numFmtId="4" fontId="9" fillId="2" borderId="4" xfId="2" applyNumberFormat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4" fontId="9" fillId="2" borderId="5" xfId="2" applyNumberFormat="1" applyFont="1" applyFill="1" applyBorder="1" applyAlignment="1">
      <alignment horizontal="left" vertical="center"/>
    </xf>
    <xf numFmtId="4" fontId="10" fillId="2" borderId="0" xfId="1" applyNumberFormat="1" applyFont="1" applyFill="1" applyAlignment="1">
      <alignment horizontal="left" vertical="center" readingOrder="1"/>
    </xf>
    <xf numFmtId="4" fontId="10" fillId="2" borderId="5" xfId="1" applyNumberFormat="1" applyFont="1" applyFill="1" applyBorder="1" applyAlignment="1">
      <alignment horizontal="left" vertical="center" readingOrder="1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" fontId="28" fillId="0" borderId="9" xfId="7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" fontId="7" fillId="4" borderId="10" xfId="6" applyNumberFormat="1" applyFont="1" applyFill="1" applyBorder="1" applyAlignment="1">
      <alignment horizontal="center"/>
    </xf>
    <xf numFmtId="4" fontId="7" fillId="4" borderId="14" xfId="6" applyNumberFormat="1" applyFont="1" applyFill="1" applyBorder="1" applyAlignment="1">
      <alignment horizontal="center"/>
    </xf>
    <xf numFmtId="4" fontId="7" fillId="4" borderId="15" xfId="6" applyNumberFormat="1" applyFont="1" applyFill="1" applyBorder="1" applyAlignment="1">
      <alignment horizontal="center"/>
    </xf>
    <xf numFmtId="1" fontId="29" fillId="0" borderId="9" xfId="5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9" fillId="0" borderId="9" xfId="5" applyFont="1" applyBorder="1" applyAlignment="1">
      <alignment horizontal="left" vertical="top"/>
    </xf>
    <xf numFmtId="10" fontId="7" fillId="0" borderId="11" xfId="0" applyNumberFormat="1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0" fontId="21" fillId="0" borderId="9" xfId="5" applyFont="1" applyBorder="1" applyAlignment="1">
      <alignment horizontal="left" vertical="top"/>
    </xf>
    <xf numFmtId="1" fontId="29" fillId="0" borderId="15" xfId="5" applyNumberFormat="1" applyFont="1" applyBorder="1" applyAlignment="1">
      <alignment horizontal="left" vertical="top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 wrapText="1"/>
    </xf>
    <xf numFmtId="44" fontId="16" fillId="0" borderId="1" xfId="2" applyNumberFormat="1" applyFont="1" applyBorder="1" applyAlignment="1">
      <alignment horizontal="center" vertical="center" wrapText="1" readingOrder="1"/>
    </xf>
    <xf numFmtId="44" fontId="16" fillId="0" borderId="2" xfId="2" applyNumberFormat="1" applyFont="1" applyBorder="1" applyAlignment="1">
      <alignment horizontal="center" vertical="center" wrapText="1" readingOrder="1"/>
    </xf>
    <xf numFmtId="44" fontId="27" fillId="0" borderId="4" xfId="2" applyNumberFormat="1" applyFont="1" applyBorder="1" applyAlignment="1">
      <alignment horizontal="center" vertical="center" wrapText="1" readingOrder="1"/>
    </xf>
    <xf numFmtId="44" fontId="27" fillId="0" borderId="0" xfId="2" applyNumberFormat="1" applyFont="1" applyAlignment="1">
      <alignment horizontal="center" vertical="center" wrapText="1" readingOrder="1"/>
    </xf>
    <xf numFmtId="4" fontId="6" fillId="0" borderId="4" xfId="2" applyNumberFormat="1" applyFont="1" applyBorder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 wrapText="1" readingOrder="1"/>
    </xf>
    <xf numFmtId="0" fontId="6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13">
    <cellStyle name="Euro" xfId="6"/>
    <cellStyle name="Normal" xfId="0" builtinId="0"/>
    <cellStyle name="Normal 11 2" xfId="10"/>
    <cellStyle name="Normal 12" xfId="9"/>
    <cellStyle name="Normal 2" xfId="7"/>
    <cellStyle name="Normal 2 2" xfId="8"/>
    <cellStyle name="Normal 2 3" xfId="2"/>
    <cellStyle name="Normal_CRONOGRAMA" xfId="5"/>
    <cellStyle name="Normal_P_Getulio Vargas 2" xfId="1"/>
    <cellStyle name="Normal_RUAS 3,4,7 e 8 R-1" xfId="3"/>
    <cellStyle name="Separador de milhares_Orçamento nº013-PRODEC V.Primavera" xfId="4"/>
    <cellStyle name="Vírgula 2 2 2" xfId="12"/>
    <cellStyle name="Vírgula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7C6A4CBE-93AE-42E4-8A2E-7A0F33D2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B8C7E58-EE18-49C7-9853-73627384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526443</xdr:colOff>
      <xdr:row>2</xdr:row>
      <xdr:rowOff>190500</xdr:rowOff>
    </xdr:from>
    <xdr:to>
      <xdr:col>6</xdr:col>
      <xdr:colOff>2311020</xdr:colOff>
      <xdr:row>5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36943" y="1778000"/>
          <a:ext cx="2641827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view="pageBreakPreview" zoomScale="70" zoomScaleNormal="75" zoomScaleSheetLayoutView="70" workbookViewId="0">
      <selection activeCell="C24" sqref="C24"/>
    </sheetView>
  </sheetViews>
  <sheetFormatPr defaultRowHeight="14.25"/>
  <cols>
    <col min="1" max="1" width="6.85546875" style="44" customWidth="1"/>
    <col min="2" max="2" width="26.28515625" style="45" customWidth="1"/>
    <col min="3" max="3" width="94.7109375" style="46" customWidth="1"/>
    <col min="4" max="4" width="10.5703125" style="47" customWidth="1"/>
    <col min="5" max="5" width="24" style="46" customWidth="1"/>
    <col min="6" max="6" width="24.5703125" style="46" bestFit="1" customWidth="1"/>
    <col min="7" max="7" width="22.85546875" style="46" bestFit="1" customWidth="1"/>
    <col min="8" max="8" width="19.42578125" style="46" bestFit="1" customWidth="1"/>
    <col min="9" max="9" width="19.42578125" style="48" bestFit="1" customWidth="1"/>
    <col min="10" max="10" width="45.7109375" style="33" customWidth="1"/>
    <col min="11" max="253" width="9.140625" style="33"/>
    <col min="254" max="254" width="6.85546875" style="33" customWidth="1"/>
    <col min="255" max="255" width="26.28515625" style="33" customWidth="1"/>
    <col min="256" max="256" width="94.7109375" style="33" customWidth="1"/>
    <col min="257" max="257" width="10.5703125" style="33" customWidth="1"/>
    <col min="258" max="258" width="24" style="33" customWidth="1"/>
    <col min="259" max="259" width="24.5703125" style="33" bestFit="1" customWidth="1"/>
    <col min="260" max="260" width="17.7109375" style="33" bestFit="1" customWidth="1"/>
    <col min="261" max="261" width="17.42578125" style="33" bestFit="1" customWidth="1"/>
    <col min="262" max="262" width="17.5703125" style="33" bestFit="1" customWidth="1"/>
    <col min="263" max="263" width="9.28515625" style="33" bestFit="1" customWidth="1"/>
    <col min="264" max="264" width="10.28515625" style="33" bestFit="1" customWidth="1"/>
    <col min="265" max="265" width="45.7109375" style="33" customWidth="1"/>
    <col min="266" max="509" width="9.140625" style="33"/>
    <col min="510" max="510" width="6.85546875" style="33" customWidth="1"/>
    <col min="511" max="511" width="26.28515625" style="33" customWidth="1"/>
    <col min="512" max="512" width="94.7109375" style="33" customWidth="1"/>
    <col min="513" max="513" width="10.5703125" style="33" customWidth="1"/>
    <col min="514" max="514" width="24" style="33" customWidth="1"/>
    <col min="515" max="515" width="24.5703125" style="33" bestFit="1" customWidth="1"/>
    <col min="516" max="516" width="17.7109375" style="33" bestFit="1" customWidth="1"/>
    <col min="517" max="517" width="17.42578125" style="33" bestFit="1" customWidth="1"/>
    <col min="518" max="518" width="17.5703125" style="33" bestFit="1" customWidth="1"/>
    <col min="519" max="519" width="9.28515625" style="33" bestFit="1" customWidth="1"/>
    <col min="520" max="520" width="10.28515625" style="33" bestFit="1" customWidth="1"/>
    <col min="521" max="521" width="45.7109375" style="33" customWidth="1"/>
    <col min="522" max="765" width="9.140625" style="33"/>
    <col min="766" max="766" width="6.85546875" style="33" customWidth="1"/>
    <col min="767" max="767" width="26.28515625" style="33" customWidth="1"/>
    <col min="768" max="768" width="94.7109375" style="33" customWidth="1"/>
    <col min="769" max="769" width="10.5703125" style="33" customWidth="1"/>
    <col min="770" max="770" width="24" style="33" customWidth="1"/>
    <col min="771" max="771" width="24.5703125" style="33" bestFit="1" customWidth="1"/>
    <col min="772" max="772" width="17.7109375" style="33" bestFit="1" customWidth="1"/>
    <col min="773" max="773" width="17.42578125" style="33" bestFit="1" customWidth="1"/>
    <col min="774" max="774" width="17.5703125" style="33" bestFit="1" customWidth="1"/>
    <col min="775" max="775" width="9.28515625" style="33" bestFit="1" customWidth="1"/>
    <col min="776" max="776" width="10.28515625" style="33" bestFit="1" customWidth="1"/>
    <col min="777" max="777" width="45.7109375" style="33" customWidth="1"/>
    <col min="778" max="1021" width="9.140625" style="33"/>
    <col min="1022" max="1022" width="6.85546875" style="33" customWidth="1"/>
    <col min="1023" max="1023" width="26.28515625" style="33" customWidth="1"/>
    <col min="1024" max="1024" width="94.7109375" style="33" customWidth="1"/>
    <col min="1025" max="1025" width="10.5703125" style="33" customWidth="1"/>
    <col min="1026" max="1026" width="24" style="33" customWidth="1"/>
    <col min="1027" max="1027" width="24.5703125" style="33" bestFit="1" customWidth="1"/>
    <col min="1028" max="1028" width="17.7109375" style="33" bestFit="1" customWidth="1"/>
    <col min="1029" max="1029" width="17.42578125" style="33" bestFit="1" customWidth="1"/>
    <col min="1030" max="1030" width="17.5703125" style="33" bestFit="1" customWidth="1"/>
    <col min="1031" max="1031" width="9.28515625" style="33" bestFit="1" customWidth="1"/>
    <col min="1032" max="1032" width="10.28515625" style="33" bestFit="1" customWidth="1"/>
    <col min="1033" max="1033" width="45.7109375" style="33" customWidth="1"/>
    <col min="1034" max="1277" width="9.140625" style="33"/>
    <col min="1278" max="1278" width="6.85546875" style="33" customWidth="1"/>
    <col min="1279" max="1279" width="26.28515625" style="33" customWidth="1"/>
    <col min="1280" max="1280" width="94.7109375" style="33" customWidth="1"/>
    <col min="1281" max="1281" width="10.5703125" style="33" customWidth="1"/>
    <col min="1282" max="1282" width="24" style="33" customWidth="1"/>
    <col min="1283" max="1283" width="24.5703125" style="33" bestFit="1" customWidth="1"/>
    <col min="1284" max="1284" width="17.7109375" style="33" bestFit="1" customWidth="1"/>
    <col min="1285" max="1285" width="17.42578125" style="33" bestFit="1" customWidth="1"/>
    <col min="1286" max="1286" width="17.5703125" style="33" bestFit="1" customWidth="1"/>
    <col min="1287" max="1287" width="9.28515625" style="33" bestFit="1" customWidth="1"/>
    <col min="1288" max="1288" width="10.28515625" style="33" bestFit="1" customWidth="1"/>
    <col min="1289" max="1289" width="45.7109375" style="33" customWidth="1"/>
    <col min="1290" max="1533" width="9.140625" style="33"/>
    <col min="1534" max="1534" width="6.85546875" style="33" customWidth="1"/>
    <col min="1535" max="1535" width="26.28515625" style="33" customWidth="1"/>
    <col min="1536" max="1536" width="94.7109375" style="33" customWidth="1"/>
    <col min="1537" max="1537" width="10.5703125" style="33" customWidth="1"/>
    <col min="1538" max="1538" width="24" style="33" customWidth="1"/>
    <col min="1539" max="1539" width="24.5703125" style="33" bestFit="1" customWidth="1"/>
    <col min="1540" max="1540" width="17.7109375" style="33" bestFit="1" customWidth="1"/>
    <col min="1541" max="1541" width="17.42578125" style="33" bestFit="1" customWidth="1"/>
    <col min="1542" max="1542" width="17.5703125" style="33" bestFit="1" customWidth="1"/>
    <col min="1543" max="1543" width="9.28515625" style="33" bestFit="1" customWidth="1"/>
    <col min="1544" max="1544" width="10.28515625" style="33" bestFit="1" customWidth="1"/>
    <col min="1545" max="1545" width="45.7109375" style="33" customWidth="1"/>
    <col min="1546" max="1789" width="9.140625" style="33"/>
    <col min="1790" max="1790" width="6.85546875" style="33" customWidth="1"/>
    <col min="1791" max="1791" width="26.28515625" style="33" customWidth="1"/>
    <col min="1792" max="1792" width="94.7109375" style="33" customWidth="1"/>
    <col min="1793" max="1793" width="10.5703125" style="33" customWidth="1"/>
    <col min="1794" max="1794" width="24" style="33" customWidth="1"/>
    <col min="1795" max="1795" width="24.5703125" style="33" bestFit="1" customWidth="1"/>
    <col min="1796" max="1796" width="17.7109375" style="33" bestFit="1" customWidth="1"/>
    <col min="1797" max="1797" width="17.42578125" style="33" bestFit="1" customWidth="1"/>
    <col min="1798" max="1798" width="17.5703125" style="33" bestFit="1" customWidth="1"/>
    <col min="1799" max="1799" width="9.28515625" style="33" bestFit="1" customWidth="1"/>
    <col min="1800" max="1800" width="10.28515625" style="33" bestFit="1" customWidth="1"/>
    <col min="1801" max="1801" width="45.7109375" style="33" customWidth="1"/>
    <col min="1802" max="2045" width="9.140625" style="33"/>
    <col min="2046" max="2046" width="6.85546875" style="33" customWidth="1"/>
    <col min="2047" max="2047" width="26.28515625" style="33" customWidth="1"/>
    <col min="2048" max="2048" width="94.7109375" style="33" customWidth="1"/>
    <col min="2049" max="2049" width="10.5703125" style="33" customWidth="1"/>
    <col min="2050" max="2050" width="24" style="33" customWidth="1"/>
    <col min="2051" max="2051" width="24.5703125" style="33" bestFit="1" customWidth="1"/>
    <col min="2052" max="2052" width="17.7109375" style="33" bestFit="1" customWidth="1"/>
    <col min="2053" max="2053" width="17.42578125" style="33" bestFit="1" customWidth="1"/>
    <col min="2054" max="2054" width="17.5703125" style="33" bestFit="1" customWidth="1"/>
    <col min="2055" max="2055" width="9.28515625" style="33" bestFit="1" customWidth="1"/>
    <col min="2056" max="2056" width="10.28515625" style="33" bestFit="1" customWidth="1"/>
    <col min="2057" max="2057" width="45.7109375" style="33" customWidth="1"/>
    <col min="2058" max="2301" width="9.140625" style="33"/>
    <col min="2302" max="2302" width="6.85546875" style="33" customWidth="1"/>
    <col min="2303" max="2303" width="26.28515625" style="33" customWidth="1"/>
    <col min="2304" max="2304" width="94.7109375" style="33" customWidth="1"/>
    <col min="2305" max="2305" width="10.5703125" style="33" customWidth="1"/>
    <col min="2306" max="2306" width="24" style="33" customWidth="1"/>
    <col min="2307" max="2307" width="24.5703125" style="33" bestFit="1" customWidth="1"/>
    <col min="2308" max="2308" width="17.7109375" style="33" bestFit="1" customWidth="1"/>
    <col min="2309" max="2309" width="17.42578125" style="33" bestFit="1" customWidth="1"/>
    <col min="2310" max="2310" width="17.5703125" style="33" bestFit="1" customWidth="1"/>
    <col min="2311" max="2311" width="9.28515625" style="33" bestFit="1" customWidth="1"/>
    <col min="2312" max="2312" width="10.28515625" style="33" bestFit="1" customWidth="1"/>
    <col min="2313" max="2313" width="45.7109375" style="33" customWidth="1"/>
    <col min="2314" max="2557" width="9.140625" style="33"/>
    <col min="2558" max="2558" width="6.85546875" style="33" customWidth="1"/>
    <col min="2559" max="2559" width="26.28515625" style="33" customWidth="1"/>
    <col min="2560" max="2560" width="94.7109375" style="33" customWidth="1"/>
    <col min="2561" max="2561" width="10.5703125" style="33" customWidth="1"/>
    <col min="2562" max="2562" width="24" style="33" customWidth="1"/>
    <col min="2563" max="2563" width="24.5703125" style="33" bestFit="1" customWidth="1"/>
    <col min="2564" max="2564" width="17.7109375" style="33" bestFit="1" customWidth="1"/>
    <col min="2565" max="2565" width="17.42578125" style="33" bestFit="1" customWidth="1"/>
    <col min="2566" max="2566" width="17.5703125" style="33" bestFit="1" customWidth="1"/>
    <col min="2567" max="2567" width="9.28515625" style="33" bestFit="1" customWidth="1"/>
    <col min="2568" max="2568" width="10.28515625" style="33" bestFit="1" customWidth="1"/>
    <col min="2569" max="2569" width="45.7109375" style="33" customWidth="1"/>
    <col min="2570" max="2813" width="9.140625" style="33"/>
    <col min="2814" max="2814" width="6.85546875" style="33" customWidth="1"/>
    <col min="2815" max="2815" width="26.28515625" style="33" customWidth="1"/>
    <col min="2816" max="2816" width="94.7109375" style="33" customWidth="1"/>
    <col min="2817" max="2817" width="10.5703125" style="33" customWidth="1"/>
    <col min="2818" max="2818" width="24" style="33" customWidth="1"/>
    <col min="2819" max="2819" width="24.5703125" style="33" bestFit="1" customWidth="1"/>
    <col min="2820" max="2820" width="17.7109375" style="33" bestFit="1" customWidth="1"/>
    <col min="2821" max="2821" width="17.42578125" style="33" bestFit="1" customWidth="1"/>
    <col min="2822" max="2822" width="17.5703125" style="33" bestFit="1" customWidth="1"/>
    <col min="2823" max="2823" width="9.28515625" style="33" bestFit="1" customWidth="1"/>
    <col min="2824" max="2824" width="10.28515625" style="33" bestFit="1" customWidth="1"/>
    <col min="2825" max="2825" width="45.7109375" style="33" customWidth="1"/>
    <col min="2826" max="3069" width="9.140625" style="33"/>
    <col min="3070" max="3070" width="6.85546875" style="33" customWidth="1"/>
    <col min="3071" max="3071" width="26.28515625" style="33" customWidth="1"/>
    <col min="3072" max="3072" width="94.7109375" style="33" customWidth="1"/>
    <col min="3073" max="3073" width="10.5703125" style="33" customWidth="1"/>
    <col min="3074" max="3074" width="24" style="33" customWidth="1"/>
    <col min="3075" max="3075" width="24.5703125" style="33" bestFit="1" customWidth="1"/>
    <col min="3076" max="3076" width="17.7109375" style="33" bestFit="1" customWidth="1"/>
    <col min="3077" max="3077" width="17.42578125" style="33" bestFit="1" customWidth="1"/>
    <col min="3078" max="3078" width="17.5703125" style="33" bestFit="1" customWidth="1"/>
    <col min="3079" max="3079" width="9.28515625" style="33" bestFit="1" customWidth="1"/>
    <col min="3080" max="3080" width="10.28515625" style="33" bestFit="1" customWidth="1"/>
    <col min="3081" max="3081" width="45.7109375" style="33" customWidth="1"/>
    <col min="3082" max="3325" width="9.140625" style="33"/>
    <col min="3326" max="3326" width="6.85546875" style="33" customWidth="1"/>
    <col min="3327" max="3327" width="26.28515625" style="33" customWidth="1"/>
    <col min="3328" max="3328" width="94.7109375" style="33" customWidth="1"/>
    <col min="3329" max="3329" width="10.5703125" style="33" customWidth="1"/>
    <col min="3330" max="3330" width="24" style="33" customWidth="1"/>
    <col min="3331" max="3331" width="24.5703125" style="33" bestFit="1" customWidth="1"/>
    <col min="3332" max="3332" width="17.7109375" style="33" bestFit="1" customWidth="1"/>
    <col min="3333" max="3333" width="17.42578125" style="33" bestFit="1" customWidth="1"/>
    <col min="3334" max="3334" width="17.5703125" style="33" bestFit="1" customWidth="1"/>
    <col min="3335" max="3335" width="9.28515625" style="33" bestFit="1" customWidth="1"/>
    <col min="3336" max="3336" width="10.28515625" style="33" bestFit="1" customWidth="1"/>
    <col min="3337" max="3337" width="45.7109375" style="33" customWidth="1"/>
    <col min="3338" max="3581" width="9.140625" style="33"/>
    <col min="3582" max="3582" width="6.85546875" style="33" customWidth="1"/>
    <col min="3583" max="3583" width="26.28515625" style="33" customWidth="1"/>
    <col min="3584" max="3584" width="94.7109375" style="33" customWidth="1"/>
    <col min="3585" max="3585" width="10.5703125" style="33" customWidth="1"/>
    <col min="3586" max="3586" width="24" style="33" customWidth="1"/>
    <col min="3587" max="3587" width="24.5703125" style="33" bestFit="1" customWidth="1"/>
    <col min="3588" max="3588" width="17.7109375" style="33" bestFit="1" customWidth="1"/>
    <col min="3589" max="3589" width="17.42578125" style="33" bestFit="1" customWidth="1"/>
    <col min="3590" max="3590" width="17.5703125" style="33" bestFit="1" customWidth="1"/>
    <col min="3591" max="3591" width="9.28515625" style="33" bestFit="1" customWidth="1"/>
    <col min="3592" max="3592" width="10.28515625" style="33" bestFit="1" customWidth="1"/>
    <col min="3593" max="3593" width="45.7109375" style="33" customWidth="1"/>
    <col min="3594" max="3837" width="9.140625" style="33"/>
    <col min="3838" max="3838" width="6.85546875" style="33" customWidth="1"/>
    <col min="3839" max="3839" width="26.28515625" style="33" customWidth="1"/>
    <col min="3840" max="3840" width="94.7109375" style="33" customWidth="1"/>
    <col min="3841" max="3841" width="10.5703125" style="33" customWidth="1"/>
    <col min="3842" max="3842" width="24" style="33" customWidth="1"/>
    <col min="3843" max="3843" width="24.5703125" style="33" bestFit="1" customWidth="1"/>
    <col min="3844" max="3844" width="17.7109375" style="33" bestFit="1" customWidth="1"/>
    <col min="3845" max="3845" width="17.42578125" style="33" bestFit="1" customWidth="1"/>
    <col min="3846" max="3846" width="17.5703125" style="33" bestFit="1" customWidth="1"/>
    <col min="3847" max="3847" width="9.28515625" style="33" bestFit="1" customWidth="1"/>
    <col min="3848" max="3848" width="10.28515625" style="33" bestFit="1" customWidth="1"/>
    <col min="3849" max="3849" width="45.7109375" style="33" customWidth="1"/>
    <col min="3850" max="4093" width="9.140625" style="33"/>
    <col min="4094" max="4094" width="6.85546875" style="33" customWidth="1"/>
    <col min="4095" max="4095" width="26.28515625" style="33" customWidth="1"/>
    <col min="4096" max="4096" width="94.7109375" style="33" customWidth="1"/>
    <col min="4097" max="4097" width="10.5703125" style="33" customWidth="1"/>
    <col min="4098" max="4098" width="24" style="33" customWidth="1"/>
    <col min="4099" max="4099" width="24.5703125" style="33" bestFit="1" customWidth="1"/>
    <col min="4100" max="4100" width="17.7109375" style="33" bestFit="1" customWidth="1"/>
    <col min="4101" max="4101" width="17.42578125" style="33" bestFit="1" customWidth="1"/>
    <col min="4102" max="4102" width="17.5703125" style="33" bestFit="1" customWidth="1"/>
    <col min="4103" max="4103" width="9.28515625" style="33" bestFit="1" customWidth="1"/>
    <col min="4104" max="4104" width="10.28515625" style="33" bestFit="1" customWidth="1"/>
    <col min="4105" max="4105" width="45.7109375" style="33" customWidth="1"/>
    <col min="4106" max="4349" width="9.140625" style="33"/>
    <col min="4350" max="4350" width="6.85546875" style="33" customWidth="1"/>
    <col min="4351" max="4351" width="26.28515625" style="33" customWidth="1"/>
    <col min="4352" max="4352" width="94.7109375" style="33" customWidth="1"/>
    <col min="4353" max="4353" width="10.5703125" style="33" customWidth="1"/>
    <col min="4354" max="4354" width="24" style="33" customWidth="1"/>
    <col min="4355" max="4355" width="24.5703125" style="33" bestFit="1" customWidth="1"/>
    <col min="4356" max="4356" width="17.7109375" style="33" bestFit="1" customWidth="1"/>
    <col min="4357" max="4357" width="17.42578125" style="33" bestFit="1" customWidth="1"/>
    <col min="4358" max="4358" width="17.5703125" style="33" bestFit="1" customWidth="1"/>
    <col min="4359" max="4359" width="9.28515625" style="33" bestFit="1" customWidth="1"/>
    <col min="4360" max="4360" width="10.28515625" style="33" bestFit="1" customWidth="1"/>
    <col min="4361" max="4361" width="45.7109375" style="33" customWidth="1"/>
    <col min="4362" max="4605" width="9.140625" style="33"/>
    <col min="4606" max="4606" width="6.85546875" style="33" customWidth="1"/>
    <col min="4607" max="4607" width="26.28515625" style="33" customWidth="1"/>
    <col min="4608" max="4608" width="94.7109375" style="33" customWidth="1"/>
    <col min="4609" max="4609" width="10.5703125" style="33" customWidth="1"/>
    <col min="4610" max="4610" width="24" style="33" customWidth="1"/>
    <col min="4611" max="4611" width="24.5703125" style="33" bestFit="1" customWidth="1"/>
    <col min="4612" max="4612" width="17.7109375" style="33" bestFit="1" customWidth="1"/>
    <col min="4613" max="4613" width="17.42578125" style="33" bestFit="1" customWidth="1"/>
    <col min="4614" max="4614" width="17.5703125" style="33" bestFit="1" customWidth="1"/>
    <col min="4615" max="4615" width="9.28515625" style="33" bestFit="1" customWidth="1"/>
    <col min="4616" max="4616" width="10.28515625" style="33" bestFit="1" customWidth="1"/>
    <col min="4617" max="4617" width="45.7109375" style="33" customWidth="1"/>
    <col min="4618" max="4861" width="9.140625" style="33"/>
    <col min="4862" max="4862" width="6.85546875" style="33" customWidth="1"/>
    <col min="4863" max="4863" width="26.28515625" style="33" customWidth="1"/>
    <col min="4864" max="4864" width="94.7109375" style="33" customWidth="1"/>
    <col min="4865" max="4865" width="10.5703125" style="33" customWidth="1"/>
    <col min="4866" max="4866" width="24" style="33" customWidth="1"/>
    <col min="4867" max="4867" width="24.5703125" style="33" bestFit="1" customWidth="1"/>
    <col min="4868" max="4868" width="17.7109375" style="33" bestFit="1" customWidth="1"/>
    <col min="4869" max="4869" width="17.42578125" style="33" bestFit="1" customWidth="1"/>
    <col min="4870" max="4870" width="17.5703125" style="33" bestFit="1" customWidth="1"/>
    <col min="4871" max="4871" width="9.28515625" style="33" bestFit="1" customWidth="1"/>
    <col min="4872" max="4872" width="10.28515625" style="33" bestFit="1" customWidth="1"/>
    <col min="4873" max="4873" width="45.7109375" style="33" customWidth="1"/>
    <col min="4874" max="5117" width="9.140625" style="33"/>
    <col min="5118" max="5118" width="6.85546875" style="33" customWidth="1"/>
    <col min="5119" max="5119" width="26.28515625" style="33" customWidth="1"/>
    <col min="5120" max="5120" width="94.7109375" style="33" customWidth="1"/>
    <col min="5121" max="5121" width="10.5703125" style="33" customWidth="1"/>
    <col min="5122" max="5122" width="24" style="33" customWidth="1"/>
    <col min="5123" max="5123" width="24.5703125" style="33" bestFit="1" customWidth="1"/>
    <col min="5124" max="5124" width="17.7109375" style="33" bestFit="1" customWidth="1"/>
    <col min="5125" max="5125" width="17.42578125" style="33" bestFit="1" customWidth="1"/>
    <col min="5126" max="5126" width="17.5703125" style="33" bestFit="1" customWidth="1"/>
    <col min="5127" max="5127" width="9.28515625" style="33" bestFit="1" customWidth="1"/>
    <col min="5128" max="5128" width="10.28515625" style="33" bestFit="1" customWidth="1"/>
    <col min="5129" max="5129" width="45.7109375" style="33" customWidth="1"/>
    <col min="5130" max="5373" width="9.140625" style="33"/>
    <col min="5374" max="5374" width="6.85546875" style="33" customWidth="1"/>
    <col min="5375" max="5375" width="26.28515625" style="33" customWidth="1"/>
    <col min="5376" max="5376" width="94.7109375" style="33" customWidth="1"/>
    <col min="5377" max="5377" width="10.5703125" style="33" customWidth="1"/>
    <col min="5378" max="5378" width="24" style="33" customWidth="1"/>
    <col min="5379" max="5379" width="24.5703125" style="33" bestFit="1" customWidth="1"/>
    <col min="5380" max="5380" width="17.7109375" style="33" bestFit="1" customWidth="1"/>
    <col min="5381" max="5381" width="17.42578125" style="33" bestFit="1" customWidth="1"/>
    <col min="5382" max="5382" width="17.5703125" style="33" bestFit="1" customWidth="1"/>
    <col min="5383" max="5383" width="9.28515625" style="33" bestFit="1" customWidth="1"/>
    <col min="5384" max="5384" width="10.28515625" style="33" bestFit="1" customWidth="1"/>
    <col min="5385" max="5385" width="45.7109375" style="33" customWidth="1"/>
    <col min="5386" max="5629" width="9.140625" style="33"/>
    <col min="5630" max="5630" width="6.85546875" style="33" customWidth="1"/>
    <col min="5631" max="5631" width="26.28515625" style="33" customWidth="1"/>
    <col min="5632" max="5632" width="94.7109375" style="33" customWidth="1"/>
    <col min="5633" max="5633" width="10.5703125" style="33" customWidth="1"/>
    <col min="5634" max="5634" width="24" style="33" customWidth="1"/>
    <col min="5635" max="5635" width="24.5703125" style="33" bestFit="1" customWidth="1"/>
    <col min="5636" max="5636" width="17.7109375" style="33" bestFit="1" customWidth="1"/>
    <col min="5637" max="5637" width="17.42578125" style="33" bestFit="1" customWidth="1"/>
    <col min="5638" max="5638" width="17.5703125" style="33" bestFit="1" customWidth="1"/>
    <col min="5639" max="5639" width="9.28515625" style="33" bestFit="1" customWidth="1"/>
    <col min="5640" max="5640" width="10.28515625" style="33" bestFit="1" customWidth="1"/>
    <col min="5641" max="5641" width="45.7109375" style="33" customWidth="1"/>
    <col min="5642" max="5885" width="9.140625" style="33"/>
    <col min="5886" max="5886" width="6.85546875" style="33" customWidth="1"/>
    <col min="5887" max="5887" width="26.28515625" style="33" customWidth="1"/>
    <col min="5888" max="5888" width="94.7109375" style="33" customWidth="1"/>
    <col min="5889" max="5889" width="10.5703125" style="33" customWidth="1"/>
    <col min="5890" max="5890" width="24" style="33" customWidth="1"/>
    <col min="5891" max="5891" width="24.5703125" style="33" bestFit="1" customWidth="1"/>
    <col min="5892" max="5892" width="17.7109375" style="33" bestFit="1" customWidth="1"/>
    <col min="5893" max="5893" width="17.42578125" style="33" bestFit="1" customWidth="1"/>
    <col min="5894" max="5894" width="17.5703125" style="33" bestFit="1" customWidth="1"/>
    <col min="5895" max="5895" width="9.28515625" style="33" bestFit="1" customWidth="1"/>
    <col min="5896" max="5896" width="10.28515625" style="33" bestFit="1" customWidth="1"/>
    <col min="5897" max="5897" width="45.7109375" style="33" customWidth="1"/>
    <col min="5898" max="6141" width="9.140625" style="33"/>
    <col min="6142" max="6142" width="6.85546875" style="33" customWidth="1"/>
    <col min="6143" max="6143" width="26.28515625" style="33" customWidth="1"/>
    <col min="6144" max="6144" width="94.7109375" style="33" customWidth="1"/>
    <col min="6145" max="6145" width="10.5703125" style="33" customWidth="1"/>
    <col min="6146" max="6146" width="24" style="33" customWidth="1"/>
    <col min="6147" max="6147" width="24.5703125" style="33" bestFit="1" customWidth="1"/>
    <col min="6148" max="6148" width="17.7109375" style="33" bestFit="1" customWidth="1"/>
    <col min="6149" max="6149" width="17.42578125" style="33" bestFit="1" customWidth="1"/>
    <col min="6150" max="6150" width="17.5703125" style="33" bestFit="1" customWidth="1"/>
    <col min="6151" max="6151" width="9.28515625" style="33" bestFit="1" customWidth="1"/>
    <col min="6152" max="6152" width="10.28515625" style="33" bestFit="1" customWidth="1"/>
    <col min="6153" max="6153" width="45.7109375" style="33" customWidth="1"/>
    <col min="6154" max="6397" width="9.140625" style="33"/>
    <col min="6398" max="6398" width="6.85546875" style="33" customWidth="1"/>
    <col min="6399" max="6399" width="26.28515625" style="33" customWidth="1"/>
    <col min="6400" max="6400" width="94.7109375" style="33" customWidth="1"/>
    <col min="6401" max="6401" width="10.5703125" style="33" customWidth="1"/>
    <col min="6402" max="6402" width="24" style="33" customWidth="1"/>
    <col min="6403" max="6403" width="24.5703125" style="33" bestFit="1" customWidth="1"/>
    <col min="6404" max="6404" width="17.7109375" style="33" bestFit="1" customWidth="1"/>
    <col min="6405" max="6405" width="17.42578125" style="33" bestFit="1" customWidth="1"/>
    <col min="6406" max="6406" width="17.5703125" style="33" bestFit="1" customWidth="1"/>
    <col min="6407" max="6407" width="9.28515625" style="33" bestFit="1" customWidth="1"/>
    <col min="6408" max="6408" width="10.28515625" style="33" bestFit="1" customWidth="1"/>
    <col min="6409" max="6409" width="45.7109375" style="33" customWidth="1"/>
    <col min="6410" max="6653" width="9.140625" style="33"/>
    <col min="6654" max="6654" width="6.85546875" style="33" customWidth="1"/>
    <col min="6655" max="6655" width="26.28515625" style="33" customWidth="1"/>
    <col min="6656" max="6656" width="94.7109375" style="33" customWidth="1"/>
    <col min="6657" max="6657" width="10.5703125" style="33" customWidth="1"/>
    <col min="6658" max="6658" width="24" style="33" customWidth="1"/>
    <col min="6659" max="6659" width="24.5703125" style="33" bestFit="1" customWidth="1"/>
    <col min="6660" max="6660" width="17.7109375" style="33" bestFit="1" customWidth="1"/>
    <col min="6661" max="6661" width="17.42578125" style="33" bestFit="1" customWidth="1"/>
    <col min="6662" max="6662" width="17.5703125" style="33" bestFit="1" customWidth="1"/>
    <col min="6663" max="6663" width="9.28515625" style="33" bestFit="1" customWidth="1"/>
    <col min="6664" max="6664" width="10.28515625" style="33" bestFit="1" customWidth="1"/>
    <col min="6665" max="6665" width="45.7109375" style="33" customWidth="1"/>
    <col min="6666" max="6909" width="9.140625" style="33"/>
    <col min="6910" max="6910" width="6.85546875" style="33" customWidth="1"/>
    <col min="6911" max="6911" width="26.28515625" style="33" customWidth="1"/>
    <col min="6912" max="6912" width="94.7109375" style="33" customWidth="1"/>
    <col min="6913" max="6913" width="10.5703125" style="33" customWidth="1"/>
    <col min="6914" max="6914" width="24" style="33" customWidth="1"/>
    <col min="6915" max="6915" width="24.5703125" style="33" bestFit="1" customWidth="1"/>
    <col min="6916" max="6916" width="17.7109375" style="33" bestFit="1" customWidth="1"/>
    <col min="6917" max="6917" width="17.42578125" style="33" bestFit="1" customWidth="1"/>
    <col min="6918" max="6918" width="17.5703125" style="33" bestFit="1" customWidth="1"/>
    <col min="6919" max="6919" width="9.28515625" style="33" bestFit="1" customWidth="1"/>
    <col min="6920" max="6920" width="10.28515625" style="33" bestFit="1" customWidth="1"/>
    <col min="6921" max="6921" width="45.7109375" style="33" customWidth="1"/>
    <col min="6922" max="7165" width="9.140625" style="33"/>
    <col min="7166" max="7166" width="6.85546875" style="33" customWidth="1"/>
    <col min="7167" max="7167" width="26.28515625" style="33" customWidth="1"/>
    <col min="7168" max="7168" width="94.7109375" style="33" customWidth="1"/>
    <col min="7169" max="7169" width="10.5703125" style="33" customWidth="1"/>
    <col min="7170" max="7170" width="24" style="33" customWidth="1"/>
    <col min="7171" max="7171" width="24.5703125" style="33" bestFit="1" customWidth="1"/>
    <col min="7172" max="7172" width="17.7109375" style="33" bestFit="1" customWidth="1"/>
    <col min="7173" max="7173" width="17.42578125" style="33" bestFit="1" customWidth="1"/>
    <col min="7174" max="7174" width="17.5703125" style="33" bestFit="1" customWidth="1"/>
    <col min="7175" max="7175" width="9.28515625" style="33" bestFit="1" customWidth="1"/>
    <col min="7176" max="7176" width="10.28515625" style="33" bestFit="1" customWidth="1"/>
    <col min="7177" max="7177" width="45.7109375" style="33" customWidth="1"/>
    <col min="7178" max="7421" width="9.140625" style="33"/>
    <col min="7422" max="7422" width="6.85546875" style="33" customWidth="1"/>
    <col min="7423" max="7423" width="26.28515625" style="33" customWidth="1"/>
    <col min="7424" max="7424" width="94.7109375" style="33" customWidth="1"/>
    <col min="7425" max="7425" width="10.5703125" style="33" customWidth="1"/>
    <col min="7426" max="7426" width="24" style="33" customWidth="1"/>
    <col min="7427" max="7427" width="24.5703125" style="33" bestFit="1" customWidth="1"/>
    <col min="7428" max="7428" width="17.7109375" style="33" bestFit="1" customWidth="1"/>
    <col min="7429" max="7429" width="17.42578125" style="33" bestFit="1" customWidth="1"/>
    <col min="7430" max="7430" width="17.5703125" style="33" bestFit="1" customWidth="1"/>
    <col min="7431" max="7431" width="9.28515625" style="33" bestFit="1" customWidth="1"/>
    <col min="7432" max="7432" width="10.28515625" style="33" bestFit="1" customWidth="1"/>
    <col min="7433" max="7433" width="45.7109375" style="33" customWidth="1"/>
    <col min="7434" max="7677" width="9.140625" style="33"/>
    <col min="7678" max="7678" width="6.85546875" style="33" customWidth="1"/>
    <col min="7679" max="7679" width="26.28515625" style="33" customWidth="1"/>
    <col min="7680" max="7680" width="94.7109375" style="33" customWidth="1"/>
    <col min="7681" max="7681" width="10.5703125" style="33" customWidth="1"/>
    <col min="7682" max="7682" width="24" style="33" customWidth="1"/>
    <col min="7683" max="7683" width="24.5703125" style="33" bestFit="1" customWidth="1"/>
    <col min="7684" max="7684" width="17.7109375" style="33" bestFit="1" customWidth="1"/>
    <col min="7685" max="7685" width="17.42578125" style="33" bestFit="1" customWidth="1"/>
    <col min="7686" max="7686" width="17.5703125" style="33" bestFit="1" customWidth="1"/>
    <col min="7687" max="7687" width="9.28515625" style="33" bestFit="1" customWidth="1"/>
    <col min="7688" max="7688" width="10.28515625" style="33" bestFit="1" customWidth="1"/>
    <col min="7689" max="7689" width="45.7109375" style="33" customWidth="1"/>
    <col min="7690" max="7933" width="9.140625" style="33"/>
    <col min="7934" max="7934" width="6.85546875" style="33" customWidth="1"/>
    <col min="7935" max="7935" width="26.28515625" style="33" customWidth="1"/>
    <col min="7936" max="7936" width="94.7109375" style="33" customWidth="1"/>
    <col min="7937" max="7937" width="10.5703125" style="33" customWidth="1"/>
    <col min="7938" max="7938" width="24" style="33" customWidth="1"/>
    <col min="7939" max="7939" width="24.5703125" style="33" bestFit="1" customWidth="1"/>
    <col min="7940" max="7940" width="17.7109375" style="33" bestFit="1" customWidth="1"/>
    <col min="7941" max="7941" width="17.42578125" style="33" bestFit="1" customWidth="1"/>
    <col min="7942" max="7942" width="17.5703125" style="33" bestFit="1" customWidth="1"/>
    <col min="7943" max="7943" width="9.28515625" style="33" bestFit="1" customWidth="1"/>
    <col min="7944" max="7944" width="10.28515625" style="33" bestFit="1" customWidth="1"/>
    <col min="7945" max="7945" width="45.7109375" style="33" customWidth="1"/>
    <col min="7946" max="8189" width="9.140625" style="33"/>
    <col min="8190" max="8190" width="6.85546875" style="33" customWidth="1"/>
    <col min="8191" max="8191" width="26.28515625" style="33" customWidth="1"/>
    <col min="8192" max="8192" width="94.7109375" style="33" customWidth="1"/>
    <col min="8193" max="8193" width="10.5703125" style="33" customWidth="1"/>
    <col min="8194" max="8194" width="24" style="33" customWidth="1"/>
    <col min="8195" max="8195" width="24.5703125" style="33" bestFit="1" customWidth="1"/>
    <col min="8196" max="8196" width="17.7109375" style="33" bestFit="1" customWidth="1"/>
    <col min="8197" max="8197" width="17.42578125" style="33" bestFit="1" customWidth="1"/>
    <col min="8198" max="8198" width="17.5703125" style="33" bestFit="1" customWidth="1"/>
    <col min="8199" max="8199" width="9.28515625" style="33" bestFit="1" customWidth="1"/>
    <col min="8200" max="8200" width="10.28515625" style="33" bestFit="1" customWidth="1"/>
    <col min="8201" max="8201" width="45.7109375" style="33" customWidth="1"/>
    <col min="8202" max="8445" width="9.140625" style="33"/>
    <col min="8446" max="8446" width="6.85546875" style="33" customWidth="1"/>
    <col min="8447" max="8447" width="26.28515625" style="33" customWidth="1"/>
    <col min="8448" max="8448" width="94.7109375" style="33" customWidth="1"/>
    <col min="8449" max="8449" width="10.5703125" style="33" customWidth="1"/>
    <col min="8450" max="8450" width="24" style="33" customWidth="1"/>
    <col min="8451" max="8451" width="24.5703125" style="33" bestFit="1" customWidth="1"/>
    <col min="8452" max="8452" width="17.7109375" style="33" bestFit="1" customWidth="1"/>
    <col min="8453" max="8453" width="17.42578125" style="33" bestFit="1" customWidth="1"/>
    <col min="8454" max="8454" width="17.5703125" style="33" bestFit="1" customWidth="1"/>
    <col min="8455" max="8455" width="9.28515625" style="33" bestFit="1" customWidth="1"/>
    <col min="8456" max="8456" width="10.28515625" style="33" bestFit="1" customWidth="1"/>
    <col min="8457" max="8457" width="45.7109375" style="33" customWidth="1"/>
    <col min="8458" max="8701" width="9.140625" style="33"/>
    <col min="8702" max="8702" width="6.85546875" style="33" customWidth="1"/>
    <col min="8703" max="8703" width="26.28515625" style="33" customWidth="1"/>
    <col min="8704" max="8704" width="94.7109375" style="33" customWidth="1"/>
    <col min="8705" max="8705" width="10.5703125" style="33" customWidth="1"/>
    <col min="8706" max="8706" width="24" style="33" customWidth="1"/>
    <col min="8707" max="8707" width="24.5703125" style="33" bestFit="1" customWidth="1"/>
    <col min="8708" max="8708" width="17.7109375" style="33" bestFit="1" customWidth="1"/>
    <col min="8709" max="8709" width="17.42578125" style="33" bestFit="1" customWidth="1"/>
    <col min="8710" max="8710" width="17.5703125" style="33" bestFit="1" customWidth="1"/>
    <col min="8711" max="8711" width="9.28515625" style="33" bestFit="1" customWidth="1"/>
    <col min="8712" max="8712" width="10.28515625" style="33" bestFit="1" customWidth="1"/>
    <col min="8713" max="8713" width="45.7109375" style="33" customWidth="1"/>
    <col min="8714" max="8957" width="9.140625" style="33"/>
    <col min="8958" max="8958" width="6.85546875" style="33" customWidth="1"/>
    <col min="8959" max="8959" width="26.28515625" style="33" customWidth="1"/>
    <col min="8960" max="8960" width="94.7109375" style="33" customWidth="1"/>
    <col min="8961" max="8961" width="10.5703125" style="33" customWidth="1"/>
    <col min="8962" max="8962" width="24" style="33" customWidth="1"/>
    <col min="8963" max="8963" width="24.5703125" style="33" bestFit="1" customWidth="1"/>
    <col min="8964" max="8964" width="17.7109375" style="33" bestFit="1" customWidth="1"/>
    <col min="8965" max="8965" width="17.42578125" style="33" bestFit="1" customWidth="1"/>
    <col min="8966" max="8966" width="17.5703125" style="33" bestFit="1" customWidth="1"/>
    <col min="8967" max="8967" width="9.28515625" style="33" bestFit="1" customWidth="1"/>
    <col min="8968" max="8968" width="10.28515625" style="33" bestFit="1" customWidth="1"/>
    <col min="8969" max="8969" width="45.7109375" style="33" customWidth="1"/>
    <col min="8970" max="9213" width="9.140625" style="33"/>
    <col min="9214" max="9214" width="6.85546875" style="33" customWidth="1"/>
    <col min="9215" max="9215" width="26.28515625" style="33" customWidth="1"/>
    <col min="9216" max="9216" width="94.7109375" style="33" customWidth="1"/>
    <col min="9217" max="9217" width="10.5703125" style="33" customWidth="1"/>
    <col min="9218" max="9218" width="24" style="33" customWidth="1"/>
    <col min="9219" max="9219" width="24.5703125" style="33" bestFit="1" customWidth="1"/>
    <col min="9220" max="9220" width="17.7109375" style="33" bestFit="1" customWidth="1"/>
    <col min="9221" max="9221" width="17.42578125" style="33" bestFit="1" customWidth="1"/>
    <col min="9222" max="9222" width="17.5703125" style="33" bestFit="1" customWidth="1"/>
    <col min="9223" max="9223" width="9.28515625" style="33" bestFit="1" customWidth="1"/>
    <col min="9224" max="9224" width="10.28515625" style="33" bestFit="1" customWidth="1"/>
    <col min="9225" max="9225" width="45.7109375" style="33" customWidth="1"/>
    <col min="9226" max="9469" width="9.140625" style="33"/>
    <col min="9470" max="9470" width="6.85546875" style="33" customWidth="1"/>
    <col min="9471" max="9471" width="26.28515625" style="33" customWidth="1"/>
    <col min="9472" max="9472" width="94.7109375" style="33" customWidth="1"/>
    <col min="9473" max="9473" width="10.5703125" style="33" customWidth="1"/>
    <col min="9474" max="9474" width="24" style="33" customWidth="1"/>
    <col min="9475" max="9475" width="24.5703125" style="33" bestFit="1" customWidth="1"/>
    <col min="9476" max="9476" width="17.7109375" style="33" bestFit="1" customWidth="1"/>
    <col min="9477" max="9477" width="17.42578125" style="33" bestFit="1" customWidth="1"/>
    <col min="9478" max="9478" width="17.5703125" style="33" bestFit="1" customWidth="1"/>
    <col min="9479" max="9479" width="9.28515625" style="33" bestFit="1" customWidth="1"/>
    <col min="9480" max="9480" width="10.28515625" style="33" bestFit="1" customWidth="1"/>
    <col min="9481" max="9481" width="45.7109375" style="33" customWidth="1"/>
    <col min="9482" max="9725" width="9.140625" style="33"/>
    <col min="9726" max="9726" width="6.85546875" style="33" customWidth="1"/>
    <col min="9727" max="9727" width="26.28515625" style="33" customWidth="1"/>
    <col min="9728" max="9728" width="94.7109375" style="33" customWidth="1"/>
    <col min="9729" max="9729" width="10.5703125" style="33" customWidth="1"/>
    <col min="9730" max="9730" width="24" style="33" customWidth="1"/>
    <col min="9731" max="9731" width="24.5703125" style="33" bestFit="1" customWidth="1"/>
    <col min="9732" max="9732" width="17.7109375" style="33" bestFit="1" customWidth="1"/>
    <col min="9733" max="9733" width="17.42578125" style="33" bestFit="1" customWidth="1"/>
    <col min="9734" max="9734" width="17.5703125" style="33" bestFit="1" customWidth="1"/>
    <col min="9735" max="9735" width="9.28515625" style="33" bestFit="1" customWidth="1"/>
    <col min="9736" max="9736" width="10.28515625" style="33" bestFit="1" customWidth="1"/>
    <col min="9737" max="9737" width="45.7109375" style="33" customWidth="1"/>
    <col min="9738" max="9981" width="9.140625" style="33"/>
    <col min="9982" max="9982" width="6.85546875" style="33" customWidth="1"/>
    <col min="9983" max="9983" width="26.28515625" style="33" customWidth="1"/>
    <col min="9984" max="9984" width="94.7109375" style="33" customWidth="1"/>
    <col min="9985" max="9985" width="10.5703125" style="33" customWidth="1"/>
    <col min="9986" max="9986" width="24" style="33" customWidth="1"/>
    <col min="9987" max="9987" width="24.5703125" style="33" bestFit="1" customWidth="1"/>
    <col min="9988" max="9988" width="17.7109375" style="33" bestFit="1" customWidth="1"/>
    <col min="9989" max="9989" width="17.42578125" style="33" bestFit="1" customWidth="1"/>
    <col min="9990" max="9990" width="17.5703125" style="33" bestFit="1" customWidth="1"/>
    <col min="9991" max="9991" width="9.28515625" style="33" bestFit="1" customWidth="1"/>
    <col min="9992" max="9992" width="10.28515625" style="33" bestFit="1" customWidth="1"/>
    <col min="9993" max="9993" width="45.7109375" style="33" customWidth="1"/>
    <col min="9994" max="10237" width="9.140625" style="33"/>
    <col min="10238" max="10238" width="6.85546875" style="33" customWidth="1"/>
    <col min="10239" max="10239" width="26.28515625" style="33" customWidth="1"/>
    <col min="10240" max="10240" width="94.7109375" style="33" customWidth="1"/>
    <col min="10241" max="10241" width="10.5703125" style="33" customWidth="1"/>
    <col min="10242" max="10242" width="24" style="33" customWidth="1"/>
    <col min="10243" max="10243" width="24.5703125" style="33" bestFit="1" customWidth="1"/>
    <col min="10244" max="10244" width="17.7109375" style="33" bestFit="1" customWidth="1"/>
    <col min="10245" max="10245" width="17.42578125" style="33" bestFit="1" customWidth="1"/>
    <col min="10246" max="10246" width="17.5703125" style="33" bestFit="1" customWidth="1"/>
    <col min="10247" max="10247" width="9.28515625" style="33" bestFit="1" customWidth="1"/>
    <col min="10248" max="10248" width="10.28515625" style="33" bestFit="1" customWidth="1"/>
    <col min="10249" max="10249" width="45.7109375" style="33" customWidth="1"/>
    <col min="10250" max="10493" width="9.140625" style="33"/>
    <col min="10494" max="10494" width="6.85546875" style="33" customWidth="1"/>
    <col min="10495" max="10495" width="26.28515625" style="33" customWidth="1"/>
    <col min="10496" max="10496" width="94.7109375" style="33" customWidth="1"/>
    <col min="10497" max="10497" width="10.5703125" style="33" customWidth="1"/>
    <col min="10498" max="10498" width="24" style="33" customWidth="1"/>
    <col min="10499" max="10499" width="24.5703125" style="33" bestFit="1" customWidth="1"/>
    <col min="10500" max="10500" width="17.7109375" style="33" bestFit="1" customWidth="1"/>
    <col min="10501" max="10501" width="17.42578125" style="33" bestFit="1" customWidth="1"/>
    <col min="10502" max="10502" width="17.5703125" style="33" bestFit="1" customWidth="1"/>
    <col min="10503" max="10503" width="9.28515625" style="33" bestFit="1" customWidth="1"/>
    <col min="10504" max="10504" width="10.28515625" style="33" bestFit="1" customWidth="1"/>
    <col min="10505" max="10505" width="45.7109375" style="33" customWidth="1"/>
    <col min="10506" max="10749" width="9.140625" style="33"/>
    <col min="10750" max="10750" width="6.85546875" style="33" customWidth="1"/>
    <col min="10751" max="10751" width="26.28515625" style="33" customWidth="1"/>
    <col min="10752" max="10752" width="94.7109375" style="33" customWidth="1"/>
    <col min="10753" max="10753" width="10.5703125" style="33" customWidth="1"/>
    <col min="10754" max="10754" width="24" style="33" customWidth="1"/>
    <col min="10755" max="10755" width="24.5703125" style="33" bestFit="1" customWidth="1"/>
    <col min="10756" max="10756" width="17.7109375" style="33" bestFit="1" customWidth="1"/>
    <col min="10757" max="10757" width="17.42578125" style="33" bestFit="1" customWidth="1"/>
    <col min="10758" max="10758" width="17.5703125" style="33" bestFit="1" customWidth="1"/>
    <col min="10759" max="10759" width="9.28515625" style="33" bestFit="1" customWidth="1"/>
    <col min="10760" max="10760" width="10.28515625" style="33" bestFit="1" customWidth="1"/>
    <col min="10761" max="10761" width="45.7109375" style="33" customWidth="1"/>
    <col min="10762" max="11005" width="9.140625" style="33"/>
    <col min="11006" max="11006" width="6.85546875" style="33" customWidth="1"/>
    <col min="11007" max="11007" width="26.28515625" style="33" customWidth="1"/>
    <col min="11008" max="11008" width="94.7109375" style="33" customWidth="1"/>
    <col min="11009" max="11009" width="10.5703125" style="33" customWidth="1"/>
    <col min="11010" max="11010" width="24" style="33" customWidth="1"/>
    <col min="11011" max="11011" width="24.5703125" style="33" bestFit="1" customWidth="1"/>
    <col min="11012" max="11012" width="17.7109375" style="33" bestFit="1" customWidth="1"/>
    <col min="11013" max="11013" width="17.42578125" style="33" bestFit="1" customWidth="1"/>
    <col min="11014" max="11014" width="17.5703125" style="33" bestFit="1" customWidth="1"/>
    <col min="11015" max="11015" width="9.28515625" style="33" bestFit="1" customWidth="1"/>
    <col min="11016" max="11016" width="10.28515625" style="33" bestFit="1" customWidth="1"/>
    <col min="11017" max="11017" width="45.7109375" style="33" customWidth="1"/>
    <col min="11018" max="11261" width="9.140625" style="33"/>
    <col min="11262" max="11262" width="6.85546875" style="33" customWidth="1"/>
    <col min="11263" max="11263" width="26.28515625" style="33" customWidth="1"/>
    <col min="11264" max="11264" width="94.7109375" style="33" customWidth="1"/>
    <col min="11265" max="11265" width="10.5703125" style="33" customWidth="1"/>
    <col min="11266" max="11266" width="24" style="33" customWidth="1"/>
    <col min="11267" max="11267" width="24.5703125" style="33" bestFit="1" customWidth="1"/>
    <col min="11268" max="11268" width="17.7109375" style="33" bestFit="1" customWidth="1"/>
    <col min="11269" max="11269" width="17.42578125" style="33" bestFit="1" customWidth="1"/>
    <col min="11270" max="11270" width="17.5703125" style="33" bestFit="1" customWidth="1"/>
    <col min="11271" max="11271" width="9.28515625" style="33" bestFit="1" customWidth="1"/>
    <col min="11272" max="11272" width="10.28515625" style="33" bestFit="1" customWidth="1"/>
    <col min="11273" max="11273" width="45.7109375" style="33" customWidth="1"/>
    <col min="11274" max="11517" width="9.140625" style="33"/>
    <col min="11518" max="11518" width="6.85546875" style="33" customWidth="1"/>
    <col min="11519" max="11519" width="26.28515625" style="33" customWidth="1"/>
    <col min="11520" max="11520" width="94.7109375" style="33" customWidth="1"/>
    <col min="11521" max="11521" width="10.5703125" style="33" customWidth="1"/>
    <col min="11522" max="11522" width="24" style="33" customWidth="1"/>
    <col min="11523" max="11523" width="24.5703125" style="33" bestFit="1" customWidth="1"/>
    <col min="11524" max="11524" width="17.7109375" style="33" bestFit="1" customWidth="1"/>
    <col min="11525" max="11525" width="17.42578125" style="33" bestFit="1" customWidth="1"/>
    <col min="11526" max="11526" width="17.5703125" style="33" bestFit="1" customWidth="1"/>
    <col min="11527" max="11527" width="9.28515625" style="33" bestFit="1" customWidth="1"/>
    <col min="11528" max="11528" width="10.28515625" style="33" bestFit="1" customWidth="1"/>
    <col min="11529" max="11529" width="45.7109375" style="33" customWidth="1"/>
    <col min="11530" max="11773" width="9.140625" style="33"/>
    <col min="11774" max="11774" width="6.85546875" style="33" customWidth="1"/>
    <col min="11775" max="11775" width="26.28515625" style="33" customWidth="1"/>
    <col min="11776" max="11776" width="94.7109375" style="33" customWidth="1"/>
    <col min="11777" max="11777" width="10.5703125" style="33" customWidth="1"/>
    <col min="11778" max="11778" width="24" style="33" customWidth="1"/>
    <col min="11779" max="11779" width="24.5703125" style="33" bestFit="1" customWidth="1"/>
    <col min="11780" max="11780" width="17.7109375" style="33" bestFit="1" customWidth="1"/>
    <col min="11781" max="11781" width="17.42578125" style="33" bestFit="1" customWidth="1"/>
    <col min="11782" max="11782" width="17.5703125" style="33" bestFit="1" customWidth="1"/>
    <col min="11783" max="11783" width="9.28515625" style="33" bestFit="1" customWidth="1"/>
    <col min="11784" max="11784" width="10.28515625" style="33" bestFit="1" customWidth="1"/>
    <col min="11785" max="11785" width="45.7109375" style="33" customWidth="1"/>
    <col min="11786" max="12029" width="9.140625" style="33"/>
    <col min="12030" max="12030" width="6.85546875" style="33" customWidth="1"/>
    <col min="12031" max="12031" width="26.28515625" style="33" customWidth="1"/>
    <col min="12032" max="12032" width="94.7109375" style="33" customWidth="1"/>
    <col min="12033" max="12033" width="10.5703125" style="33" customWidth="1"/>
    <col min="12034" max="12034" width="24" style="33" customWidth="1"/>
    <col min="12035" max="12035" width="24.5703125" style="33" bestFit="1" customWidth="1"/>
    <col min="12036" max="12036" width="17.7109375" style="33" bestFit="1" customWidth="1"/>
    <col min="12037" max="12037" width="17.42578125" style="33" bestFit="1" customWidth="1"/>
    <col min="12038" max="12038" width="17.5703125" style="33" bestFit="1" customWidth="1"/>
    <col min="12039" max="12039" width="9.28515625" style="33" bestFit="1" customWidth="1"/>
    <col min="12040" max="12040" width="10.28515625" style="33" bestFit="1" customWidth="1"/>
    <col min="12041" max="12041" width="45.7109375" style="33" customWidth="1"/>
    <col min="12042" max="12285" width="9.140625" style="33"/>
    <col min="12286" max="12286" width="6.85546875" style="33" customWidth="1"/>
    <col min="12287" max="12287" width="26.28515625" style="33" customWidth="1"/>
    <col min="12288" max="12288" width="94.7109375" style="33" customWidth="1"/>
    <col min="12289" max="12289" width="10.5703125" style="33" customWidth="1"/>
    <col min="12290" max="12290" width="24" style="33" customWidth="1"/>
    <col min="12291" max="12291" width="24.5703125" style="33" bestFit="1" customWidth="1"/>
    <col min="12292" max="12292" width="17.7109375" style="33" bestFit="1" customWidth="1"/>
    <col min="12293" max="12293" width="17.42578125" style="33" bestFit="1" customWidth="1"/>
    <col min="12294" max="12294" width="17.5703125" style="33" bestFit="1" customWidth="1"/>
    <col min="12295" max="12295" width="9.28515625" style="33" bestFit="1" customWidth="1"/>
    <col min="12296" max="12296" width="10.28515625" style="33" bestFit="1" customWidth="1"/>
    <col min="12297" max="12297" width="45.7109375" style="33" customWidth="1"/>
    <col min="12298" max="12541" width="9.140625" style="33"/>
    <col min="12542" max="12542" width="6.85546875" style="33" customWidth="1"/>
    <col min="12543" max="12543" width="26.28515625" style="33" customWidth="1"/>
    <col min="12544" max="12544" width="94.7109375" style="33" customWidth="1"/>
    <col min="12545" max="12545" width="10.5703125" style="33" customWidth="1"/>
    <col min="12546" max="12546" width="24" style="33" customWidth="1"/>
    <col min="12547" max="12547" width="24.5703125" style="33" bestFit="1" customWidth="1"/>
    <col min="12548" max="12548" width="17.7109375" style="33" bestFit="1" customWidth="1"/>
    <col min="12549" max="12549" width="17.42578125" style="33" bestFit="1" customWidth="1"/>
    <col min="12550" max="12550" width="17.5703125" style="33" bestFit="1" customWidth="1"/>
    <col min="12551" max="12551" width="9.28515625" style="33" bestFit="1" customWidth="1"/>
    <col min="12552" max="12552" width="10.28515625" style="33" bestFit="1" customWidth="1"/>
    <col min="12553" max="12553" width="45.7109375" style="33" customWidth="1"/>
    <col min="12554" max="12797" width="9.140625" style="33"/>
    <col min="12798" max="12798" width="6.85546875" style="33" customWidth="1"/>
    <col min="12799" max="12799" width="26.28515625" style="33" customWidth="1"/>
    <col min="12800" max="12800" width="94.7109375" style="33" customWidth="1"/>
    <col min="12801" max="12801" width="10.5703125" style="33" customWidth="1"/>
    <col min="12802" max="12802" width="24" style="33" customWidth="1"/>
    <col min="12803" max="12803" width="24.5703125" style="33" bestFit="1" customWidth="1"/>
    <col min="12804" max="12804" width="17.7109375" style="33" bestFit="1" customWidth="1"/>
    <col min="12805" max="12805" width="17.42578125" style="33" bestFit="1" customWidth="1"/>
    <col min="12806" max="12806" width="17.5703125" style="33" bestFit="1" customWidth="1"/>
    <col min="12807" max="12807" width="9.28515625" style="33" bestFit="1" customWidth="1"/>
    <col min="12808" max="12808" width="10.28515625" style="33" bestFit="1" customWidth="1"/>
    <col min="12809" max="12809" width="45.7109375" style="33" customWidth="1"/>
    <col min="12810" max="13053" width="9.140625" style="33"/>
    <col min="13054" max="13054" width="6.85546875" style="33" customWidth="1"/>
    <col min="13055" max="13055" width="26.28515625" style="33" customWidth="1"/>
    <col min="13056" max="13056" width="94.7109375" style="33" customWidth="1"/>
    <col min="13057" max="13057" width="10.5703125" style="33" customWidth="1"/>
    <col min="13058" max="13058" width="24" style="33" customWidth="1"/>
    <col min="13059" max="13059" width="24.5703125" style="33" bestFit="1" customWidth="1"/>
    <col min="13060" max="13060" width="17.7109375" style="33" bestFit="1" customWidth="1"/>
    <col min="13061" max="13061" width="17.42578125" style="33" bestFit="1" customWidth="1"/>
    <col min="13062" max="13062" width="17.5703125" style="33" bestFit="1" customWidth="1"/>
    <col min="13063" max="13063" width="9.28515625" style="33" bestFit="1" customWidth="1"/>
    <col min="13064" max="13064" width="10.28515625" style="33" bestFit="1" customWidth="1"/>
    <col min="13065" max="13065" width="45.7109375" style="33" customWidth="1"/>
    <col min="13066" max="13309" width="9.140625" style="33"/>
    <col min="13310" max="13310" width="6.85546875" style="33" customWidth="1"/>
    <col min="13311" max="13311" width="26.28515625" style="33" customWidth="1"/>
    <col min="13312" max="13312" width="94.7109375" style="33" customWidth="1"/>
    <col min="13313" max="13313" width="10.5703125" style="33" customWidth="1"/>
    <col min="13314" max="13314" width="24" style="33" customWidth="1"/>
    <col min="13315" max="13315" width="24.5703125" style="33" bestFit="1" customWidth="1"/>
    <col min="13316" max="13316" width="17.7109375" style="33" bestFit="1" customWidth="1"/>
    <col min="13317" max="13317" width="17.42578125" style="33" bestFit="1" customWidth="1"/>
    <col min="13318" max="13318" width="17.5703125" style="33" bestFit="1" customWidth="1"/>
    <col min="13319" max="13319" width="9.28515625" style="33" bestFit="1" customWidth="1"/>
    <col min="13320" max="13320" width="10.28515625" style="33" bestFit="1" customWidth="1"/>
    <col min="13321" max="13321" width="45.7109375" style="33" customWidth="1"/>
    <col min="13322" max="13565" width="9.140625" style="33"/>
    <col min="13566" max="13566" width="6.85546875" style="33" customWidth="1"/>
    <col min="13567" max="13567" width="26.28515625" style="33" customWidth="1"/>
    <col min="13568" max="13568" width="94.7109375" style="33" customWidth="1"/>
    <col min="13569" max="13569" width="10.5703125" style="33" customWidth="1"/>
    <col min="13570" max="13570" width="24" style="33" customWidth="1"/>
    <col min="13571" max="13571" width="24.5703125" style="33" bestFit="1" customWidth="1"/>
    <col min="13572" max="13572" width="17.7109375" style="33" bestFit="1" customWidth="1"/>
    <col min="13573" max="13573" width="17.42578125" style="33" bestFit="1" customWidth="1"/>
    <col min="13574" max="13574" width="17.5703125" style="33" bestFit="1" customWidth="1"/>
    <col min="13575" max="13575" width="9.28515625" style="33" bestFit="1" customWidth="1"/>
    <col min="13576" max="13576" width="10.28515625" style="33" bestFit="1" customWidth="1"/>
    <col min="13577" max="13577" width="45.7109375" style="33" customWidth="1"/>
    <col min="13578" max="13821" width="9.140625" style="33"/>
    <col min="13822" max="13822" width="6.85546875" style="33" customWidth="1"/>
    <col min="13823" max="13823" width="26.28515625" style="33" customWidth="1"/>
    <col min="13824" max="13824" width="94.7109375" style="33" customWidth="1"/>
    <col min="13825" max="13825" width="10.5703125" style="33" customWidth="1"/>
    <col min="13826" max="13826" width="24" style="33" customWidth="1"/>
    <col min="13827" max="13827" width="24.5703125" style="33" bestFit="1" customWidth="1"/>
    <col min="13828" max="13828" width="17.7109375" style="33" bestFit="1" customWidth="1"/>
    <col min="13829" max="13829" width="17.42578125" style="33" bestFit="1" customWidth="1"/>
    <col min="13830" max="13830" width="17.5703125" style="33" bestFit="1" customWidth="1"/>
    <col min="13831" max="13831" width="9.28515625" style="33" bestFit="1" customWidth="1"/>
    <col min="13832" max="13832" width="10.28515625" style="33" bestFit="1" customWidth="1"/>
    <col min="13833" max="13833" width="45.7109375" style="33" customWidth="1"/>
    <col min="13834" max="14077" width="9.140625" style="33"/>
    <col min="14078" max="14078" width="6.85546875" style="33" customWidth="1"/>
    <col min="14079" max="14079" width="26.28515625" style="33" customWidth="1"/>
    <col min="14080" max="14080" width="94.7109375" style="33" customWidth="1"/>
    <col min="14081" max="14081" width="10.5703125" style="33" customWidth="1"/>
    <col min="14082" max="14082" width="24" style="33" customWidth="1"/>
    <col min="14083" max="14083" width="24.5703125" style="33" bestFit="1" customWidth="1"/>
    <col min="14084" max="14084" width="17.7109375" style="33" bestFit="1" customWidth="1"/>
    <col min="14085" max="14085" width="17.42578125" style="33" bestFit="1" customWidth="1"/>
    <col min="14086" max="14086" width="17.5703125" style="33" bestFit="1" customWidth="1"/>
    <col min="14087" max="14087" width="9.28515625" style="33" bestFit="1" customWidth="1"/>
    <col min="14088" max="14088" width="10.28515625" style="33" bestFit="1" customWidth="1"/>
    <col min="14089" max="14089" width="45.7109375" style="33" customWidth="1"/>
    <col min="14090" max="14333" width="9.140625" style="33"/>
    <col min="14334" max="14334" width="6.85546875" style="33" customWidth="1"/>
    <col min="14335" max="14335" width="26.28515625" style="33" customWidth="1"/>
    <col min="14336" max="14336" width="94.7109375" style="33" customWidth="1"/>
    <col min="14337" max="14337" width="10.5703125" style="33" customWidth="1"/>
    <col min="14338" max="14338" width="24" style="33" customWidth="1"/>
    <col min="14339" max="14339" width="24.5703125" style="33" bestFit="1" customWidth="1"/>
    <col min="14340" max="14340" width="17.7109375" style="33" bestFit="1" customWidth="1"/>
    <col min="14341" max="14341" width="17.42578125" style="33" bestFit="1" customWidth="1"/>
    <col min="14342" max="14342" width="17.5703125" style="33" bestFit="1" customWidth="1"/>
    <col min="14343" max="14343" width="9.28515625" style="33" bestFit="1" customWidth="1"/>
    <col min="14344" max="14344" width="10.28515625" style="33" bestFit="1" customWidth="1"/>
    <col min="14345" max="14345" width="45.7109375" style="33" customWidth="1"/>
    <col min="14346" max="14589" width="9.140625" style="33"/>
    <col min="14590" max="14590" width="6.85546875" style="33" customWidth="1"/>
    <col min="14591" max="14591" width="26.28515625" style="33" customWidth="1"/>
    <col min="14592" max="14592" width="94.7109375" style="33" customWidth="1"/>
    <col min="14593" max="14593" width="10.5703125" style="33" customWidth="1"/>
    <col min="14594" max="14594" width="24" style="33" customWidth="1"/>
    <col min="14595" max="14595" width="24.5703125" style="33" bestFit="1" customWidth="1"/>
    <col min="14596" max="14596" width="17.7109375" style="33" bestFit="1" customWidth="1"/>
    <col min="14597" max="14597" width="17.42578125" style="33" bestFit="1" customWidth="1"/>
    <col min="14598" max="14598" width="17.5703125" style="33" bestFit="1" customWidth="1"/>
    <col min="14599" max="14599" width="9.28515625" style="33" bestFit="1" customWidth="1"/>
    <col min="14600" max="14600" width="10.28515625" style="33" bestFit="1" customWidth="1"/>
    <col min="14601" max="14601" width="45.7109375" style="33" customWidth="1"/>
    <col min="14602" max="14845" width="9.140625" style="33"/>
    <col min="14846" max="14846" width="6.85546875" style="33" customWidth="1"/>
    <col min="14847" max="14847" width="26.28515625" style="33" customWidth="1"/>
    <col min="14848" max="14848" width="94.7109375" style="33" customWidth="1"/>
    <col min="14849" max="14849" width="10.5703125" style="33" customWidth="1"/>
    <col min="14850" max="14850" width="24" style="33" customWidth="1"/>
    <col min="14851" max="14851" width="24.5703125" style="33" bestFit="1" customWidth="1"/>
    <col min="14852" max="14852" width="17.7109375" style="33" bestFit="1" customWidth="1"/>
    <col min="14853" max="14853" width="17.42578125" style="33" bestFit="1" customWidth="1"/>
    <col min="14854" max="14854" width="17.5703125" style="33" bestFit="1" customWidth="1"/>
    <col min="14855" max="14855" width="9.28515625" style="33" bestFit="1" customWidth="1"/>
    <col min="14856" max="14856" width="10.28515625" style="33" bestFit="1" customWidth="1"/>
    <col min="14857" max="14857" width="45.7109375" style="33" customWidth="1"/>
    <col min="14858" max="15101" width="9.140625" style="33"/>
    <col min="15102" max="15102" width="6.85546875" style="33" customWidth="1"/>
    <col min="15103" max="15103" width="26.28515625" style="33" customWidth="1"/>
    <col min="15104" max="15104" width="94.7109375" style="33" customWidth="1"/>
    <col min="15105" max="15105" width="10.5703125" style="33" customWidth="1"/>
    <col min="15106" max="15106" width="24" style="33" customWidth="1"/>
    <col min="15107" max="15107" width="24.5703125" style="33" bestFit="1" customWidth="1"/>
    <col min="15108" max="15108" width="17.7109375" style="33" bestFit="1" customWidth="1"/>
    <col min="15109" max="15109" width="17.42578125" style="33" bestFit="1" customWidth="1"/>
    <col min="15110" max="15110" width="17.5703125" style="33" bestFit="1" customWidth="1"/>
    <col min="15111" max="15111" width="9.28515625" style="33" bestFit="1" customWidth="1"/>
    <col min="15112" max="15112" width="10.28515625" style="33" bestFit="1" customWidth="1"/>
    <col min="15113" max="15113" width="45.7109375" style="33" customWidth="1"/>
    <col min="15114" max="15357" width="9.140625" style="33"/>
    <col min="15358" max="15358" width="6.85546875" style="33" customWidth="1"/>
    <col min="15359" max="15359" width="26.28515625" style="33" customWidth="1"/>
    <col min="15360" max="15360" width="94.7109375" style="33" customWidth="1"/>
    <col min="15361" max="15361" width="10.5703125" style="33" customWidth="1"/>
    <col min="15362" max="15362" width="24" style="33" customWidth="1"/>
    <col min="15363" max="15363" width="24.5703125" style="33" bestFit="1" customWidth="1"/>
    <col min="15364" max="15364" width="17.7109375" style="33" bestFit="1" customWidth="1"/>
    <col min="15365" max="15365" width="17.42578125" style="33" bestFit="1" customWidth="1"/>
    <col min="15366" max="15366" width="17.5703125" style="33" bestFit="1" customWidth="1"/>
    <col min="15367" max="15367" width="9.28515625" style="33" bestFit="1" customWidth="1"/>
    <col min="15368" max="15368" width="10.28515625" style="33" bestFit="1" customWidth="1"/>
    <col min="15369" max="15369" width="45.7109375" style="33" customWidth="1"/>
    <col min="15370" max="15613" width="9.140625" style="33"/>
    <col min="15614" max="15614" width="6.85546875" style="33" customWidth="1"/>
    <col min="15615" max="15615" width="26.28515625" style="33" customWidth="1"/>
    <col min="15616" max="15616" width="94.7109375" style="33" customWidth="1"/>
    <col min="15617" max="15617" width="10.5703125" style="33" customWidth="1"/>
    <col min="15618" max="15618" width="24" style="33" customWidth="1"/>
    <col min="15619" max="15619" width="24.5703125" style="33" bestFit="1" customWidth="1"/>
    <col min="15620" max="15620" width="17.7109375" style="33" bestFit="1" customWidth="1"/>
    <col min="15621" max="15621" width="17.42578125" style="33" bestFit="1" customWidth="1"/>
    <col min="15622" max="15622" width="17.5703125" style="33" bestFit="1" customWidth="1"/>
    <col min="15623" max="15623" width="9.28515625" style="33" bestFit="1" customWidth="1"/>
    <col min="15624" max="15624" width="10.28515625" style="33" bestFit="1" customWidth="1"/>
    <col min="15625" max="15625" width="45.7109375" style="33" customWidth="1"/>
    <col min="15626" max="15869" width="9.140625" style="33"/>
    <col min="15870" max="15870" width="6.85546875" style="33" customWidth="1"/>
    <col min="15871" max="15871" width="26.28515625" style="33" customWidth="1"/>
    <col min="15872" max="15872" width="94.7109375" style="33" customWidth="1"/>
    <col min="15873" max="15873" width="10.5703125" style="33" customWidth="1"/>
    <col min="15874" max="15874" width="24" style="33" customWidth="1"/>
    <col min="15875" max="15875" width="24.5703125" style="33" bestFit="1" customWidth="1"/>
    <col min="15876" max="15876" width="17.7109375" style="33" bestFit="1" customWidth="1"/>
    <col min="15877" max="15877" width="17.42578125" style="33" bestFit="1" customWidth="1"/>
    <col min="15878" max="15878" width="17.5703125" style="33" bestFit="1" customWidth="1"/>
    <col min="15879" max="15879" width="9.28515625" style="33" bestFit="1" customWidth="1"/>
    <col min="15880" max="15880" width="10.28515625" style="33" bestFit="1" customWidth="1"/>
    <col min="15881" max="15881" width="45.7109375" style="33" customWidth="1"/>
    <col min="15882" max="16125" width="9.140625" style="33"/>
    <col min="16126" max="16126" width="6.85546875" style="33" customWidth="1"/>
    <col min="16127" max="16127" width="26.28515625" style="33" customWidth="1"/>
    <col min="16128" max="16128" width="94.7109375" style="33" customWidth="1"/>
    <col min="16129" max="16129" width="10.5703125" style="33" customWidth="1"/>
    <col min="16130" max="16130" width="24" style="33" customWidth="1"/>
    <col min="16131" max="16131" width="24.5703125" style="33" bestFit="1" customWidth="1"/>
    <col min="16132" max="16132" width="17.7109375" style="33" bestFit="1" customWidth="1"/>
    <col min="16133" max="16133" width="17.42578125" style="33" bestFit="1" customWidth="1"/>
    <col min="16134" max="16134" width="17.5703125" style="33" bestFit="1" customWidth="1"/>
    <col min="16135" max="16135" width="9.28515625" style="33" bestFit="1" customWidth="1"/>
    <col min="16136" max="16136" width="10.28515625" style="33" bestFit="1" customWidth="1"/>
    <col min="16137" max="16137" width="45.7109375" style="33" customWidth="1"/>
    <col min="16138" max="16384" width="9.140625" style="33"/>
  </cols>
  <sheetData>
    <row r="1" spans="1:9" s="29" customFormat="1" ht="26.25">
      <c r="A1" s="1"/>
      <c r="B1" s="2"/>
      <c r="C1" s="97" t="s">
        <v>0</v>
      </c>
      <c r="D1" s="97"/>
      <c r="E1" s="98"/>
      <c r="F1" s="3"/>
      <c r="G1" s="4"/>
      <c r="H1" s="27"/>
      <c r="I1" s="28"/>
    </row>
    <row r="2" spans="1:9" s="29" customFormat="1" ht="26.25">
      <c r="A2" s="5"/>
      <c r="B2" s="6"/>
      <c r="C2" s="99" t="s">
        <v>1</v>
      </c>
      <c r="D2" s="99"/>
      <c r="E2" s="100"/>
      <c r="F2" s="7"/>
      <c r="G2" s="8"/>
      <c r="H2" s="30"/>
      <c r="I2" s="31"/>
    </row>
    <row r="3" spans="1:9" s="29" customFormat="1" ht="26.25">
      <c r="A3" s="5"/>
      <c r="B3" s="6"/>
      <c r="C3" s="99" t="s">
        <v>188</v>
      </c>
      <c r="D3" s="99"/>
      <c r="E3" s="100"/>
      <c r="F3" s="101" t="s">
        <v>183</v>
      </c>
      <c r="G3" s="102"/>
      <c r="H3" s="102"/>
      <c r="I3" s="103"/>
    </row>
    <row r="4" spans="1:9" s="29" customFormat="1" ht="39.75" customHeight="1">
      <c r="A4" s="5"/>
      <c r="B4" s="6"/>
      <c r="C4" s="104" t="s">
        <v>181</v>
      </c>
      <c r="D4" s="104"/>
      <c r="E4" s="105"/>
      <c r="F4" s="106" t="s">
        <v>184</v>
      </c>
      <c r="G4" s="107"/>
      <c r="H4" s="107"/>
      <c r="I4" s="108"/>
    </row>
    <row r="5" spans="1:9" s="29" customFormat="1" ht="23.25" customHeight="1">
      <c r="A5" s="5"/>
      <c r="B5" s="6"/>
      <c r="C5" s="104" t="s">
        <v>182</v>
      </c>
      <c r="D5" s="104"/>
      <c r="E5" s="105"/>
      <c r="F5" s="109" t="s">
        <v>185</v>
      </c>
      <c r="G5" s="110"/>
      <c r="H5" s="110"/>
      <c r="I5" s="111"/>
    </row>
    <row r="6" spans="1:9" s="29" customFormat="1" ht="23.25">
      <c r="A6" s="5"/>
      <c r="B6" s="6"/>
      <c r="C6" s="112" t="s">
        <v>42</v>
      </c>
      <c r="D6" s="112"/>
      <c r="E6" s="113"/>
      <c r="F6" s="114" t="s">
        <v>186</v>
      </c>
      <c r="G6" s="115"/>
      <c r="H6" s="115"/>
      <c r="I6" s="116"/>
    </row>
    <row r="7" spans="1:9" s="29" customFormat="1" ht="23.25">
      <c r="A7" s="5"/>
      <c r="B7" s="6"/>
      <c r="C7" s="117"/>
      <c r="D7" s="117"/>
      <c r="E7" s="118"/>
      <c r="F7" s="114" t="s">
        <v>28</v>
      </c>
      <c r="G7" s="115"/>
      <c r="H7" s="115"/>
      <c r="I7" s="116"/>
    </row>
    <row r="8" spans="1:9" s="29" customFormat="1" ht="20.25">
      <c r="A8" s="9"/>
      <c r="B8" s="10"/>
      <c r="C8" s="11"/>
      <c r="D8" s="32"/>
      <c r="E8" s="12"/>
      <c r="F8" s="119" t="s">
        <v>187</v>
      </c>
      <c r="G8" s="120"/>
      <c r="H8" s="120"/>
      <c r="I8" s="121"/>
    </row>
    <row r="9" spans="1:9" s="29" customFormat="1" ht="18" customHeight="1">
      <c r="A9" s="122" t="s">
        <v>37</v>
      </c>
      <c r="B9" s="123"/>
      <c r="C9" s="123"/>
      <c r="D9" s="123"/>
      <c r="E9" s="123"/>
      <c r="F9" s="123"/>
      <c r="G9" s="123"/>
      <c r="H9" s="123"/>
      <c r="I9" s="123"/>
    </row>
    <row r="10" spans="1:9" s="29" customFormat="1" ht="18.75">
      <c r="A10" s="92" t="s">
        <v>2</v>
      </c>
      <c r="B10" s="93" t="s">
        <v>3</v>
      </c>
      <c r="C10" s="94" t="s">
        <v>4</v>
      </c>
      <c r="D10" s="92" t="s">
        <v>5</v>
      </c>
      <c r="E10" s="95" t="s">
        <v>6</v>
      </c>
      <c r="F10" s="124" t="s">
        <v>7</v>
      </c>
      <c r="G10" s="124"/>
      <c r="H10" s="124"/>
      <c r="I10" s="124"/>
    </row>
    <row r="11" spans="1:9" s="29" customFormat="1" ht="18.75">
      <c r="A11" s="92"/>
      <c r="B11" s="93"/>
      <c r="C11" s="94"/>
      <c r="D11" s="92"/>
      <c r="E11" s="95"/>
      <c r="F11" s="62" t="s">
        <v>8</v>
      </c>
      <c r="G11" s="62" t="s">
        <v>9</v>
      </c>
      <c r="H11" s="62" t="s">
        <v>10</v>
      </c>
      <c r="I11" s="61" t="s">
        <v>11</v>
      </c>
    </row>
    <row r="12" spans="1:9" ht="18">
      <c r="A12" s="63" t="s">
        <v>12</v>
      </c>
      <c r="B12" s="64"/>
      <c r="C12" s="96" t="s">
        <v>51</v>
      </c>
      <c r="D12" s="96"/>
      <c r="E12" s="96"/>
      <c r="F12" s="96"/>
      <c r="G12" s="96"/>
      <c r="H12" s="96"/>
      <c r="I12" s="96"/>
    </row>
    <row r="13" spans="1:9" ht="72">
      <c r="A13" s="70" t="s">
        <v>13</v>
      </c>
      <c r="B13" s="71" t="s">
        <v>59</v>
      </c>
      <c r="C13" s="72" t="s">
        <v>60</v>
      </c>
      <c r="D13" s="70" t="s">
        <v>52</v>
      </c>
      <c r="E13" s="73">
        <v>6</v>
      </c>
      <c r="F13" s="73">
        <f>F14</f>
        <v>265.56</v>
      </c>
      <c r="G13" s="74">
        <f>TRUNC(F13*1.2247,2)</f>
        <v>325.23</v>
      </c>
      <c r="H13" s="73">
        <f>TRUNC(F13*E13,2)</f>
        <v>1593.36</v>
      </c>
      <c r="I13" s="73">
        <f>TRUNC(E13*G13,2)</f>
        <v>1951.38</v>
      </c>
    </row>
    <row r="14" spans="1:9" ht="72">
      <c r="A14" s="65"/>
      <c r="B14" s="66" t="s">
        <v>59</v>
      </c>
      <c r="C14" s="67" t="s">
        <v>60</v>
      </c>
      <c r="D14" s="65" t="s">
        <v>52</v>
      </c>
      <c r="E14" s="68">
        <v>1</v>
      </c>
      <c r="F14" s="69">
        <f>G20</f>
        <v>265.56</v>
      </c>
      <c r="G14" s="69">
        <f t="shared" ref="G14:G19" si="0">TRUNC(E14*F14,2)</f>
        <v>265.56</v>
      </c>
      <c r="H14" s="69"/>
      <c r="I14" s="68"/>
    </row>
    <row r="15" spans="1:9" ht="36">
      <c r="A15" s="65"/>
      <c r="B15" s="66" t="s">
        <v>61</v>
      </c>
      <c r="C15" s="67" t="s">
        <v>62</v>
      </c>
      <c r="D15" s="65" t="s">
        <v>52</v>
      </c>
      <c r="E15" s="68">
        <v>1</v>
      </c>
      <c r="F15" s="69">
        <f>TRUNC(95.52,2)</f>
        <v>95.52</v>
      </c>
      <c r="G15" s="69">
        <f t="shared" si="0"/>
        <v>95.52</v>
      </c>
      <c r="H15" s="69"/>
      <c r="I15" s="68"/>
    </row>
    <row r="16" spans="1:9" ht="36">
      <c r="A16" s="65"/>
      <c r="B16" s="66" t="s">
        <v>53</v>
      </c>
      <c r="C16" s="67" t="s">
        <v>54</v>
      </c>
      <c r="D16" s="65" t="s">
        <v>45</v>
      </c>
      <c r="E16" s="68">
        <v>0.3</v>
      </c>
      <c r="F16" s="69">
        <f>TRUNC(14.32,2)</f>
        <v>14.32</v>
      </c>
      <c r="G16" s="69">
        <f t="shared" si="0"/>
        <v>4.29</v>
      </c>
      <c r="H16" s="69"/>
      <c r="I16" s="68"/>
    </row>
    <row r="17" spans="1:9" ht="18">
      <c r="A17" s="65"/>
      <c r="B17" s="66" t="s">
        <v>55</v>
      </c>
      <c r="C17" s="67" t="s">
        <v>56</v>
      </c>
      <c r="D17" s="65" t="s">
        <v>15</v>
      </c>
      <c r="E17" s="68">
        <v>9.1999999999999993</v>
      </c>
      <c r="F17" s="69">
        <f>TRUNC(7.25,2)</f>
        <v>7.25</v>
      </c>
      <c r="G17" s="69">
        <f t="shared" si="0"/>
        <v>66.7</v>
      </c>
      <c r="H17" s="69"/>
      <c r="I17" s="68"/>
    </row>
    <row r="18" spans="1:9" ht="36">
      <c r="A18" s="65"/>
      <c r="B18" s="66" t="s">
        <v>38</v>
      </c>
      <c r="C18" s="67" t="s">
        <v>39</v>
      </c>
      <c r="D18" s="65" t="s">
        <v>29</v>
      </c>
      <c r="E18" s="68">
        <v>2.06</v>
      </c>
      <c r="F18" s="69">
        <f>TRUNC(19.33,2)</f>
        <v>19.329999999999998</v>
      </c>
      <c r="G18" s="69">
        <f t="shared" si="0"/>
        <v>39.81</v>
      </c>
      <c r="H18" s="69"/>
      <c r="I18" s="68"/>
    </row>
    <row r="19" spans="1:9" ht="36">
      <c r="A19" s="65"/>
      <c r="B19" s="66" t="s">
        <v>57</v>
      </c>
      <c r="C19" s="67" t="s">
        <v>58</v>
      </c>
      <c r="D19" s="65" t="s">
        <v>29</v>
      </c>
      <c r="E19" s="68">
        <v>2.06</v>
      </c>
      <c r="F19" s="69">
        <f>TRUNC(28.76,2)</f>
        <v>28.76</v>
      </c>
      <c r="G19" s="69">
        <f t="shared" si="0"/>
        <v>59.24</v>
      </c>
      <c r="H19" s="69"/>
      <c r="I19" s="68"/>
    </row>
    <row r="20" spans="1:9" ht="18">
      <c r="A20" s="65"/>
      <c r="B20" s="66"/>
      <c r="C20" s="67"/>
      <c r="D20" s="65"/>
      <c r="E20" s="68" t="s">
        <v>21</v>
      </c>
      <c r="F20" s="69"/>
      <c r="G20" s="69">
        <f>TRUNC(SUM(G15:G19),2)</f>
        <v>265.56</v>
      </c>
      <c r="H20" s="69"/>
      <c r="I20" s="68"/>
    </row>
    <row r="21" spans="1:9" ht="72">
      <c r="A21" s="70" t="s">
        <v>31</v>
      </c>
      <c r="B21" s="71" t="s">
        <v>63</v>
      </c>
      <c r="C21" s="72" t="s">
        <v>64</v>
      </c>
      <c r="D21" s="70" t="s">
        <v>52</v>
      </c>
      <c r="E21" s="73">
        <v>9</v>
      </c>
      <c r="F21" s="73">
        <f>F22</f>
        <v>527.64</v>
      </c>
      <c r="G21" s="74">
        <f>TRUNC(F21*1.2247,2)</f>
        <v>646.20000000000005</v>
      </c>
      <c r="H21" s="73">
        <f>TRUNC(F21*E21,2)</f>
        <v>4748.76</v>
      </c>
      <c r="I21" s="73">
        <f>TRUNC(E21*G21,2)</f>
        <v>5815.8</v>
      </c>
    </row>
    <row r="22" spans="1:9" ht="72">
      <c r="A22" s="65"/>
      <c r="B22" s="66" t="s">
        <v>63</v>
      </c>
      <c r="C22" s="67" t="s">
        <v>64</v>
      </c>
      <c r="D22" s="65" t="s">
        <v>52</v>
      </c>
      <c r="E22" s="68">
        <v>1</v>
      </c>
      <c r="F22" s="69">
        <f>G40</f>
        <v>527.64</v>
      </c>
      <c r="G22" s="69">
        <f t="shared" ref="G22:G39" si="1">TRUNC(E22*F22,2)</f>
        <v>527.64</v>
      </c>
      <c r="H22" s="69"/>
      <c r="I22" s="68"/>
    </row>
    <row r="23" spans="1:9" ht="18">
      <c r="A23" s="65"/>
      <c r="B23" s="66" t="s">
        <v>65</v>
      </c>
      <c r="C23" s="67" t="s">
        <v>66</v>
      </c>
      <c r="D23" s="65" t="s">
        <v>5</v>
      </c>
      <c r="E23" s="68">
        <v>8.0799999999999997E-2</v>
      </c>
      <c r="F23" s="69">
        <f>TRUNC(8.19,2)</f>
        <v>8.19</v>
      </c>
      <c r="G23" s="69">
        <f t="shared" si="1"/>
        <v>0.66</v>
      </c>
      <c r="H23" s="69"/>
      <c r="I23" s="68"/>
    </row>
    <row r="24" spans="1:9" ht="18">
      <c r="A24" s="65"/>
      <c r="B24" s="66" t="s">
        <v>67</v>
      </c>
      <c r="C24" s="67" t="s">
        <v>68</v>
      </c>
      <c r="D24" s="65" t="s">
        <v>5</v>
      </c>
      <c r="E24" s="68">
        <v>8.0799999999999997E-2</v>
      </c>
      <c r="F24" s="69">
        <f>TRUNC(3.17,2)</f>
        <v>3.17</v>
      </c>
      <c r="G24" s="69">
        <f t="shared" si="1"/>
        <v>0.25</v>
      </c>
      <c r="H24" s="69"/>
      <c r="I24" s="68"/>
    </row>
    <row r="25" spans="1:9" ht="36">
      <c r="A25" s="65"/>
      <c r="B25" s="66" t="s">
        <v>69</v>
      </c>
      <c r="C25" s="67" t="s">
        <v>70</v>
      </c>
      <c r="D25" s="65" t="s">
        <v>5</v>
      </c>
      <c r="E25" s="68">
        <v>0.08</v>
      </c>
      <c r="F25" s="69">
        <f>TRUNC(6.99,2)</f>
        <v>6.99</v>
      </c>
      <c r="G25" s="69">
        <f t="shared" si="1"/>
        <v>0.55000000000000004</v>
      </c>
      <c r="H25" s="69"/>
      <c r="I25" s="68"/>
    </row>
    <row r="26" spans="1:9" ht="36">
      <c r="A26" s="65"/>
      <c r="B26" s="66" t="s">
        <v>71</v>
      </c>
      <c r="C26" s="67" t="s">
        <v>72</v>
      </c>
      <c r="D26" s="65" t="s">
        <v>5</v>
      </c>
      <c r="E26" s="68">
        <v>0.06</v>
      </c>
      <c r="F26" s="69">
        <f>TRUNC(13.46,2)</f>
        <v>13.46</v>
      </c>
      <c r="G26" s="69">
        <f t="shared" si="1"/>
        <v>0.8</v>
      </c>
      <c r="H26" s="69"/>
      <c r="I26" s="68"/>
    </row>
    <row r="27" spans="1:9" ht="18">
      <c r="A27" s="65"/>
      <c r="B27" s="66" t="s">
        <v>73</v>
      </c>
      <c r="C27" s="67" t="s">
        <v>74</v>
      </c>
      <c r="D27" s="65" t="s">
        <v>5</v>
      </c>
      <c r="E27" s="68">
        <v>0.17</v>
      </c>
      <c r="F27" s="69">
        <f>TRUNC(23.37,2)</f>
        <v>23.37</v>
      </c>
      <c r="G27" s="69">
        <f t="shared" si="1"/>
        <v>3.97</v>
      </c>
      <c r="H27" s="69"/>
      <c r="I27" s="68"/>
    </row>
    <row r="28" spans="1:9" ht="18">
      <c r="A28" s="65"/>
      <c r="B28" s="66" t="s">
        <v>75</v>
      </c>
      <c r="C28" s="67" t="s">
        <v>76</v>
      </c>
      <c r="D28" s="65" t="s">
        <v>5</v>
      </c>
      <c r="E28" s="68">
        <v>2.0199999999999999E-2</v>
      </c>
      <c r="F28" s="69">
        <f>TRUNC(4.66,2)</f>
        <v>4.66</v>
      </c>
      <c r="G28" s="69">
        <f t="shared" si="1"/>
        <v>0.09</v>
      </c>
      <c r="H28" s="69"/>
      <c r="I28" s="68"/>
    </row>
    <row r="29" spans="1:9" ht="36">
      <c r="A29" s="65"/>
      <c r="B29" s="66" t="s">
        <v>77</v>
      </c>
      <c r="C29" s="67" t="s">
        <v>78</v>
      </c>
      <c r="D29" s="65" t="s">
        <v>15</v>
      </c>
      <c r="E29" s="68">
        <v>0.505</v>
      </c>
      <c r="F29" s="69">
        <f>TRUNC(3.0721,2)</f>
        <v>3.07</v>
      </c>
      <c r="G29" s="69">
        <f t="shared" si="1"/>
        <v>1.55</v>
      </c>
      <c r="H29" s="69"/>
      <c r="I29" s="68"/>
    </row>
    <row r="30" spans="1:9" ht="36">
      <c r="A30" s="65"/>
      <c r="B30" s="66" t="s">
        <v>79</v>
      </c>
      <c r="C30" s="67" t="s">
        <v>80</v>
      </c>
      <c r="D30" s="65" t="s">
        <v>5</v>
      </c>
      <c r="E30" s="68">
        <v>0.27500000000000002</v>
      </c>
      <c r="F30" s="69">
        <f>TRUNC(72.6,2)</f>
        <v>72.599999999999994</v>
      </c>
      <c r="G30" s="69">
        <f t="shared" si="1"/>
        <v>19.96</v>
      </c>
      <c r="H30" s="69"/>
      <c r="I30" s="68"/>
    </row>
    <row r="31" spans="1:9" ht="18">
      <c r="A31" s="65"/>
      <c r="B31" s="66" t="s">
        <v>55</v>
      </c>
      <c r="C31" s="67" t="s">
        <v>56</v>
      </c>
      <c r="D31" s="65" t="s">
        <v>15</v>
      </c>
      <c r="E31" s="68">
        <v>2</v>
      </c>
      <c r="F31" s="69">
        <f>TRUNC(7.25,2)</f>
        <v>7.25</v>
      </c>
      <c r="G31" s="69">
        <f t="shared" si="1"/>
        <v>14.5</v>
      </c>
      <c r="H31" s="69"/>
      <c r="I31" s="68"/>
    </row>
    <row r="32" spans="1:9" ht="18">
      <c r="A32" s="65"/>
      <c r="B32" s="66" t="s">
        <v>81</v>
      </c>
      <c r="C32" s="67" t="s">
        <v>82</v>
      </c>
      <c r="D32" s="65" t="s">
        <v>5</v>
      </c>
      <c r="E32" s="68">
        <v>0.95</v>
      </c>
      <c r="F32" s="69">
        <f>TRUNC(0.8486,2)</f>
        <v>0.84</v>
      </c>
      <c r="G32" s="69">
        <f t="shared" si="1"/>
        <v>0.79</v>
      </c>
      <c r="H32" s="69"/>
      <c r="I32" s="68"/>
    </row>
    <row r="33" spans="1:9" ht="36">
      <c r="A33" s="65"/>
      <c r="B33" s="66" t="s">
        <v>53</v>
      </c>
      <c r="C33" s="67" t="s">
        <v>54</v>
      </c>
      <c r="D33" s="65" t="s">
        <v>45</v>
      </c>
      <c r="E33" s="68">
        <v>0.12</v>
      </c>
      <c r="F33" s="69">
        <f>TRUNC(14.32,2)</f>
        <v>14.32</v>
      </c>
      <c r="G33" s="69">
        <f t="shared" si="1"/>
        <v>1.71</v>
      </c>
      <c r="H33" s="69"/>
      <c r="I33" s="68"/>
    </row>
    <row r="34" spans="1:9" ht="18">
      <c r="A34" s="65"/>
      <c r="B34" s="66" t="s">
        <v>83</v>
      </c>
      <c r="C34" s="67" t="s">
        <v>84</v>
      </c>
      <c r="D34" s="65" t="s">
        <v>52</v>
      </c>
      <c r="E34" s="68">
        <v>0.06</v>
      </c>
      <c r="F34" s="69">
        <f>TRUNC(82.4,2)</f>
        <v>82.4</v>
      </c>
      <c r="G34" s="69">
        <f t="shared" si="1"/>
        <v>4.9400000000000004</v>
      </c>
      <c r="H34" s="69"/>
      <c r="I34" s="68"/>
    </row>
    <row r="35" spans="1:9" ht="18">
      <c r="A35" s="65"/>
      <c r="B35" s="66" t="s">
        <v>85</v>
      </c>
      <c r="C35" s="67" t="s">
        <v>86</v>
      </c>
      <c r="D35" s="65" t="s">
        <v>5</v>
      </c>
      <c r="E35" s="68">
        <v>0.17170000000000002</v>
      </c>
      <c r="F35" s="69">
        <f>TRUNC(2.77,2)</f>
        <v>2.77</v>
      </c>
      <c r="G35" s="69">
        <f t="shared" si="1"/>
        <v>0.47</v>
      </c>
      <c r="H35" s="69"/>
      <c r="I35" s="68"/>
    </row>
    <row r="36" spans="1:9" ht="36">
      <c r="A36" s="65"/>
      <c r="B36" s="66" t="s">
        <v>57</v>
      </c>
      <c r="C36" s="67" t="s">
        <v>58</v>
      </c>
      <c r="D36" s="65" t="s">
        <v>29</v>
      </c>
      <c r="E36" s="68">
        <v>8.1370000000000005</v>
      </c>
      <c r="F36" s="69">
        <f>TRUNC(28.76,2)</f>
        <v>28.76</v>
      </c>
      <c r="G36" s="69">
        <f t="shared" si="1"/>
        <v>234.02</v>
      </c>
      <c r="H36" s="69"/>
      <c r="I36" s="68"/>
    </row>
    <row r="37" spans="1:9" ht="36">
      <c r="A37" s="65"/>
      <c r="B37" s="66" t="s">
        <v>38</v>
      </c>
      <c r="C37" s="67" t="s">
        <v>39</v>
      </c>
      <c r="D37" s="65" t="s">
        <v>29</v>
      </c>
      <c r="E37" s="68">
        <v>8.5490000000000013</v>
      </c>
      <c r="F37" s="69">
        <f>TRUNC(19.33,2)</f>
        <v>19.329999999999998</v>
      </c>
      <c r="G37" s="69">
        <f t="shared" si="1"/>
        <v>165.25</v>
      </c>
      <c r="H37" s="69"/>
      <c r="I37" s="68"/>
    </row>
    <row r="38" spans="1:9" ht="36">
      <c r="A38" s="65"/>
      <c r="B38" s="66" t="s">
        <v>40</v>
      </c>
      <c r="C38" s="67" t="s">
        <v>41</v>
      </c>
      <c r="D38" s="65" t="s">
        <v>29</v>
      </c>
      <c r="E38" s="68">
        <v>0.41200000000000003</v>
      </c>
      <c r="F38" s="69">
        <f>TRUNC(26.73,2)</f>
        <v>26.73</v>
      </c>
      <c r="G38" s="69">
        <f t="shared" si="1"/>
        <v>11.01</v>
      </c>
      <c r="H38" s="69"/>
      <c r="I38" s="68"/>
    </row>
    <row r="39" spans="1:9" ht="18">
      <c r="A39" s="65"/>
      <c r="B39" s="66" t="s">
        <v>87</v>
      </c>
      <c r="C39" s="67" t="s">
        <v>88</v>
      </c>
      <c r="D39" s="65" t="s">
        <v>52</v>
      </c>
      <c r="E39" s="68">
        <v>1.65</v>
      </c>
      <c r="F39" s="69">
        <f>TRUNC(40.6871,2)</f>
        <v>40.68</v>
      </c>
      <c r="G39" s="69">
        <f t="shared" si="1"/>
        <v>67.12</v>
      </c>
      <c r="H39" s="69"/>
      <c r="I39" s="68"/>
    </row>
    <row r="40" spans="1:9" ht="18">
      <c r="A40" s="65"/>
      <c r="B40" s="66"/>
      <c r="C40" s="67"/>
      <c r="D40" s="65"/>
      <c r="E40" s="68" t="s">
        <v>21</v>
      </c>
      <c r="F40" s="69"/>
      <c r="G40" s="69">
        <f>TRUNC(SUM(G23:G39),2)</f>
        <v>527.64</v>
      </c>
      <c r="H40" s="69"/>
      <c r="I40" s="68"/>
    </row>
    <row r="41" spans="1:9" ht="108">
      <c r="A41" s="70" t="s">
        <v>32</v>
      </c>
      <c r="B41" s="71" t="s">
        <v>89</v>
      </c>
      <c r="C41" s="72" t="s">
        <v>90</v>
      </c>
      <c r="D41" s="70" t="s">
        <v>5</v>
      </c>
      <c r="E41" s="73">
        <v>1</v>
      </c>
      <c r="F41" s="73">
        <f>TRUNC(F42,2)</f>
        <v>2925.48</v>
      </c>
      <c r="G41" s="74">
        <f>TRUNC(F41*1.2247,2)</f>
        <v>3582.83</v>
      </c>
      <c r="H41" s="73">
        <f>TRUNC(F41*E41,2)</f>
        <v>2925.48</v>
      </c>
      <c r="I41" s="73">
        <f>TRUNC(E41*G41,2)</f>
        <v>3582.83</v>
      </c>
    </row>
    <row r="42" spans="1:9" ht="108">
      <c r="A42" s="65"/>
      <c r="B42" s="66" t="s">
        <v>89</v>
      </c>
      <c r="C42" s="67" t="s">
        <v>90</v>
      </c>
      <c r="D42" s="65" t="s">
        <v>5</v>
      </c>
      <c r="E42" s="68">
        <v>1</v>
      </c>
      <c r="F42" s="69">
        <f>G85</f>
        <v>2925.48</v>
      </c>
      <c r="G42" s="69">
        <f t="shared" ref="G42:G84" si="2">TRUNC(E42*F42,2)</f>
        <v>2925.48</v>
      </c>
      <c r="H42" s="69"/>
      <c r="I42" s="68"/>
    </row>
    <row r="43" spans="1:9" ht="18">
      <c r="A43" s="65"/>
      <c r="B43" s="66" t="s">
        <v>91</v>
      </c>
      <c r="C43" s="67" t="s">
        <v>92</v>
      </c>
      <c r="D43" s="65" t="s">
        <v>5</v>
      </c>
      <c r="E43" s="68">
        <v>1</v>
      </c>
      <c r="F43" s="69">
        <f>TRUNC(3.53,2)</f>
        <v>3.53</v>
      </c>
      <c r="G43" s="69">
        <f t="shared" si="2"/>
        <v>3.53</v>
      </c>
      <c r="H43" s="69"/>
      <c r="I43" s="68"/>
    </row>
    <row r="44" spans="1:9" ht="36">
      <c r="A44" s="65"/>
      <c r="B44" s="66" t="s">
        <v>93</v>
      </c>
      <c r="C44" s="67" t="s">
        <v>94</v>
      </c>
      <c r="D44" s="65" t="s">
        <v>5</v>
      </c>
      <c r="E44" s="68">
        <v>0.16</v>
      </c>
      <c r="F44" s="69">
        <f>TRUNC(74.05,2)</f>
        <v>74.05</v>
      </c>
      <c r="G44" s="69">
        <f t="shared" si="2"/>
        <v>11.84</v>
      </c>
      <c r="H44" s="69"/>
      <c r="I44" s="68"/>
    </row>
    <row r="45" spans="1:9" ht="18">
      <c r="A45" s="65"/>
      <c r="B45" s="66" t="s">
        <v>95</v>
      </c>
      <c r="C45" s="67" t="s">
        <v>96</v>
      </c>
      <c r="D45" s="65" t="s">
        <v>5</v>
      </c>
      <c r="E45" s="68">
        <v>2</v>
      </c>
      <c r="F45" s="69">
        <f>TRUNC(83.19,2)</f>
        <v>83.19</v>
      </c>
      <c r="G45" s="69">
        <f t="shared" si="2"/>
        <v>166.38</v>
      </c>
      <c r="H45" s="69"/>
      <c r="I45" s="68"/>
    </row>
    <row r="46" spans="1:9" ht="36">
      <c r="A46" s="65"/>
      <c r="B46" s="66" t="s">
        <v>97</v>
      </c>
      <c r="C46" s="67" t="s">
        <v>98</v>
      </c>
      <c r="D46" s="65" t="s">
        <v>5</v>
      </c>
      <c r="E46" s="68">
        <v>0.5</v>
      </c>
      <c r="F46" s="69">
        <f>TRUNC(14.52,2)</f>
        <v>14.52</v>
      </c>
      <c r="G46" s="69">
        <f t="shared" si="2"/>
        <v>7.26</v>
      </c>
      <c r="H46" s="69"/>
      <c r="I46" s="68"/>
    </row>
    <row r="47" spans="1:9" ht="18">
      <c r="A47" s="65"/>
      <c r="B47" s="66" t="s">
        <v>73</v>
      </c>
      <c r="C47" s="67" t="s">
        <v>74</v>
      </c>
      <c r="D47" s="65" t="s">
        <v>5</v>
      </c>
      <c r="E47" s="68">
        <v>0.5</v>
      </c>
      <c r="F47" s="69">
        <f>TRUNC(23.37,2)</f>
        <v>23.37</v>
      </c>
      <c r="G47" s="69">
        <f t="shared" si="2"/>
        <v>11.68</v>
      </c>
      <c r="H47" s="69"/>
      <c r="I47" s="68"/>
    </row>
    <row r="48" spans="1:9" ht="18">
      <c r="A48" s="65"/>
      <c r="B48" s="66" t="s">
        <v>81</v>
      </c>
      <c r="C48" s="67" t="s">
        <v>82</v>
      </c>
      <c r="D48" s="65" t="s">
        <v>5</v>
      </c>
      <c r="E48" s="68">
        <v>8</v>
      </c>
      <c r="F48" s="69">
        <f>TRUNC(0.8486,2)</f>
        <v>0.84</v>
      </c>
      <c r="G48" s="69">
        <f t="shared" si="2"/>
        <v>6.72</v>
      </c>
      <c r="H48" s="69"/>
      <c r="I48" s="68"/>
    </row>
    <row r="49" spans="1:9" ht="36">
      <c r="A49" s="65"/>
      <c r="B49" s="66" t="s">
        <v>99</v>
      </c>
      <c r="C49" s="67" t="s">
        <v>100</v>
      </c>
      <c r="D49" s="65" t="s">
        <v>5</v>
      </c>
      <c r="E49" s="68">
        <v>0.13</v>
      </c>
      <c r="F49" s="69">
        <f>TRUNC(81.19,2)</f>
        <v>81.19</v>
      </c>
      <c r="G49" s="69">
        <f t="shared" si="2"/>
        <v>10.55</v>
      </c>
      <c r="H49" s="69"/>
      <c r="I49" s="68"/>
    </row>
    <row r="50" spans="1:9" ht="36">
      <c r="A50" s="65"/>
      <c r="B50" s="66" t="s">
        <v>77</v>
      </c>
      <c r="C50" s="67" t="s">
        <v>78</v>
      </c>
      <c r="D50" s="65" t="s">
        <v>15</v>
      </c>
      <c r="E50" s="68">
        <v>3.3000000000000003</v>
      </c>
      <c r="F50" s="69">
        <f>TRUNC(3.0721,2)</f>
        <v>3.07</v>
      </c>
      <c r="G50" s="69">
        <f t="shared" si="2"/>
        <v>10.130000000000001</v>
      </c>
      <c r="H50" s="69"/>
      <c r="I50" s="68"/>
    </row>
    <row r="51" spans="1:9" ht="36">
      <c r="A51" s="65"/>
      <c r="B51" s="66" t="s">
        <v>101</v>
      </c>
      <c r="C51" s="67" t="s">
        <v>102</v>
      </c>
      <c r="D51" s="65" t="s">
        <v>5</v>
      </c>
      <c r="E51" s="68">
        <v>0.5</v>
      </c>
      <c r="F51" s="69">
        <f>TRUNC(46.9,2)</f>
        <v>46.9</v>
      </c>
      <c r="G51" s="69">
        <f t="shared" si="2"/>
        <v>23.45</v>
      </c>
      <c r="H51" s="69"/>
      <c r="I51" s="68"/>
    </row>
    <row r="52" spans="1:9" ht="36">
      <c r="A52" s="65"/>
      <c r="B52" s="66" t="s">
        <v>103</v>
      </c>
      <c r="C52" s="67" t="s">
        <v>104</v>
      </c>
      <c r="D52" s="65" t="s">
        <v>5</v>
      </c>
      <c r="E52" s="68">
        <v>1</v>
      </c>
      <c r="F52" s="69">
        <f>TRUNC(31.21,2)</f>
        <v>31.21</v>
      </c>
      <c r="G52" s="69">
        <f t="shared" si="2"/>
        <v>31.21</v>
      </c>
      <c r="H52" s="69"/>
      <c r="I52" s="68"/>
    </row>
    <row r="53" spans="1:9" ht="18">
      <c r="A53" s="65"/>
      <c r="B53" s="66" t="s">
        <v>105</v>
      </c>
      <c r="C53" s="67" t="s">
        <v>106</v>
      </c>
      <c r="D53" s="65" t="s">
        <v>5</v>
      </c>
      <c r="E53" s="68">
        <v>1</v>
      </c>
      <c r="F53" s="69">
        <f>TRUNC(0.1642,2)</f>
        <v>0.16</v>
      </c>
      <c r="G53" s="69">
        <f t="shared" si="2"/>
        <v>0.16</v>
      </c>
      <c r="H53" s="69"/>
      <c r="I53" s="68"/>
    </row>
    <row r="54" spans="1:9" ht="36">
      <c r="A54" s="65"/>
      <c r="B54" s="66" t="s">
        <v>107</v>
      </c>
      <c r="C54" s="67" t="s">
        <v>108</v>
      </c>
      <c r="D54" s="65" t="s">
        <v>5</v>
      </c>
      <c r="E54" s="68">
        <v>1</v>
      </c>
      <c r="F54" s="69">
        <f>TRUNC(3.1209,2)</f>
        <v>3.12</v>
      </c>
      <c r="G54" s="69">
        <f t="shared" si="2"/>
        <v>3.12</v>
      </c>
      <c r="H54" s="69"/>
      <c r="I54" s="68"/>
    </row>
    <row r="55" spans="1:9" ht="18">
      <c r="A55" s="65"/>
      <c r="B55" s="66" t="s">
        <v>85</v>
      </c>
      <c r="C55" s="67" t="s">
        <v>86</v>
      </c>
      <c r="D55" s="65" t="s">
        <v>5</v>
      </c>
      <c r="E55" s="68">
        <v>0.55000000000000004</v>
      </c>
      <c r="F55" s="69">
        <f>TRUNC(2.77,2)</f>
        <v>2.77</v>
      </c>
      <c r="G55" s="69">
        <f t="shared" si="2"/>
        <v>1.52</v>
      </c>
      <c r="H55" s="69"/>
      <c r="I55" s="68"/>
    </row>
    <row r="56" spans="1:9" ht="36">
      <c r="A56" s="65"/>
      <c r="B56" s="66" t="s">
        <v>53</v>
      </c>
      <c r="C56" s="67" t="s">
        <v>54</v>
      </c>
      <c r="D56" s="65" t="s">
        <v>45</v>
      </c>
      <c r="E56" s="68">
        <v>1.85</v>
      </c>
      <c r="F56" s="69">
        <f>TRUNC(14.32,2)</f>
        <v>14.32</v>
      </c>
      <c r="G56" s="69">
        <f t="shared" si="2"/>
        <v>26.49</v>
      </c>
      <c r="H56" s="69"/>
      <c r="I56" s="68"/>
    </row>
    <row r="57" spans="1:9" ht="18">
      <c r="A57" s="65"/>
      <c r="B57" s="66" t="s">
        <v>55</v>
      </c>
      <c r="C57" s="67" t="s">
        <v>56</v>
      </c>
      <c r="D57" s="65" t="s">
        <v>15</v>
      </c>
      <c r="E57" s="68">
        <v>25.2</v>
      </c>
      <c r="F57" s="69">
        <f>TRUNC(7.25,2)</f>
        <v>7.25</v>
      </c>
      <c r="G57" s="69">
        <f t="shared" si="2"/>
        <v>182.7</v>
      </c>
      <c r="H57" s="69"/>
      <c r="I57" s="68"/>
    </row>
    <row r="58" spans="1:9" ht="18">
      <c r="A58" s="65"/>
      <c r="B58" s="66" t="s">
        <v>75</v>
      </c>
      <c r="C58" s="67" t="s">
        <v>76</v>
      </c>
      <c r="D58" s="65" t="s">
        <v>5</v>
      </c>
      <c r="E58" s="68">
        <v>0.22000000000000003</v>
      </c>
      <c r="F58" s="69">
        <f>TRUNC(4.66,2)</f>
        <v>4.66</v>
      </c>
      <c r="G58" s="69">
        <f t="shared" si="2"/>
        <v>1.02</v>
      </c>
      <c r="H58" s="69"/>
      <c r="I58" s="68"/>
    </row>
    <row r="59" spans="1:9" ht="18">
      <c r="A59" s="65"/>
      <c r="B59" s="66" t="s">
        <v>109</v>
      </c>
      <c r="C59" s="67" t="s">
        <v>110</v>
      </c>
      <c r="D59" s="65" t="s">
        <v>5</v>
      </c>
      <c r="E59" s="68">
        <v>0.5</v>
      </c>
      <c r="F59" s="69">
        <f>TRUNC(22.33,2)</f>
        <v>22.33</v>
      </c>
      <c r="G59" s="69">
        <f t="shared" si="2"/>
        <v>11.16</v>
      </c>
      <c r="H59" s="69"/>
      <c r="I59" s="68"/>
    </row>
    <row r="60" spans="1:9" ht="36">
      <c r="A60" s="65"/>
      <c r="B60" s="66" t="s">
        <v>79</v>
      </c>
      <c r="C60" s="67" t="s">
        <v>80</v>
      </c>
      <c r="D60" s="65" t="s">
        <v>5</v>
      </c>
      <c r="E60" s="68">
        <v>1.32</v>
      </c>
      <c r="F60" s="69">
        <f>TRUNC(72.6,2)</f>
        <v>72.599999999999994</v>
      </c>
      <c r="G60" s="69">
        <f t="shared" si="2"/>
        <v>95.83</v>
      </c>
      <c r="H60" s="69"/>
      <c r="I60" s="68"/>
    </row>
    <row r="61" spans="1:9" ht="18">
      <c r="A61" s="65"/>
      <c r="B61" s="66" t="s">
        <v>111</v>
      </c>
      <c r="C61" s="67" t="s">
        <v>112</v>
      </c>
      <c r="D61" s="65" t="s">
        <v>5</v>
      </c>
      <c r="E61" s="68">
        <v>0.25</v>
      </c>
      <c r="F61" s="69">
        <f>TRUNC(4.17,2)</f>
        <v>4.17</v>
      </c>
      <c r="G61" s="69">
        <f t="shared" si="2"/>
        <v>1.04</v>
      </c>
      <c r="H61" s="69"/>
      <c r="I61" s="68"/>
    </row>
    <row r="62" spans="1:9" ht="54">
      <c r="A62" s="65"/>
      <c r="B62" s="66" t="s">
        <v>113</v>
      </c>
      <c r="C62" s="67" t="s">
        <v>114</v>
      </c>
      <c r="D62" s="65" t="s">
        <v>5</v>
      </c>
      <c r="E62" s="68">
        <v>0.5</v>
      </c>
      <c r="F62" s="69">
        <f>TRUNC(41.2,2)</f>
        <v>41.2</v>
      </c>
      <c r="G62" s="69">
        <f t="shared" si="2"/>
        <v>20.6</v>
      </c>
      <c r="H62" s="69"/>
      <c r="I62" s="68"/>
    </row>
    <row r="63" spans="1:9" ht="18">
      <c r="A63" s="65"/>
      <c r="B63" s="66" t="s">
        <v>115</v>
      </c>
      <c r="C63" s="67" t="s">
        <v>116</v>
      </c>
      <c r="D63" s="65" t="s">
        <v>5</v>
      </c>
      <c r="E63" s="68">
        <v>0.5</v>
      </c>
      <c r="F63" s="69">
        <f>TRUNC(1.7,2)</f>
        <v>1.7</v>
      </c>
      <c r="G63" s="69">
        <f t="shared" si="2"/>
        <v>0.85</v>
      </c>
      <c r="H63" s="69"/>
      <c r="I63" s="68"/>
    </row>
    <row r="64" spans="1:9" ht="18">
      <c r="A64" s="65"/>
      <c r="B64" s="66" t="s">
        <v>117</v>
      </c>
      <c r="C64" s="67" t="s">
        <v>118</v>
      </c>
      <c r="D64" s="65" t="s">
        <v>5</v>
      </c>
      <c r="E64" s="68">
        <v>0.5</v>
      </c>
      <c r="F64" s="69">
        <f>TRUNC(258.47,2)</f>
        <v>258.47000000000003</v>
      </c>
      <c r="G64" s="69">
        <f t="shared" si="2"/>
        <v>129.22999999999999</v>
      </c>
      <c r="H64" s="69"/>
      <c r="I64" s="68"/>
    </row>
    <row r="65" spans="1:9" ht="36">
      <c r="A65" s="65"/>
      <c r="B65" s="66" t="s">
        <v>69</v>
      </c>
      <c r="C65" s="67" t="s">
        <v>70</v>
      </c>
      <c r="D65" s="65" t="s">
        <v>5</v>
      </c>
      <c r="E65" s="68">
        <v>3</v>
      </c>
      <c r="F65" s="69">
        <f>TRUNC(6.99,2)</f>
        <v>6.99</v>
      </c>
      <c r="G65" s="69">
        <f t="shared" si="2"/>
        <v>20.97</v>
      </c>
      <c r="H65" s="69"/>
      <c r="I65" s="68"/>
    </row>
    <row r="66" spans="1:9" ht="36">
      <c r="A66" s="65"/>
      <c r="B66" s="66" t="s">
        <v>119</v>
      </c>
      <c r="C66" s="67" t="s">
        <v>120</v>
      </c>
      <c r="D66" s="65" t="s">
        <v>5</v>
      </c>
      <c r="E66" s="68">
        <v>0.5</v>
      </c>
      <c r="F66" s="69">
        <f>TRUNC(133.97,2)</f>
        <v>133.97</v>
      </c>
      <c r="G66" s="69">
        <f t="shared" si="2"/>
        <v>66.98</v>
      </c>
      <c r="H66" s="69"/>
      <c r="I66" s="68"/>
    </row>
    <row r="67" spans="1:9" ht="54">
      <c r="A67" s="65"/>
      <c r="B67" s="66" t="s">
        <v>121</v>
      </c>
      <c r="C67" s="67" t="s">
        <v>122</v>
      </c>
      <c r="D67" s="65" t="s">
        <v>5</v>
      </c>
      <c r="E67" s="68">
        <v>0.5</v>
      </c>
      <c r="F67" s="69">
        <f>TRUNC(66,2)</f>
        <v>66</v>
      </c>
      <c r="G67" s="69">
        <f t="shared" si="2"/>
        <v>33</v>
      </c>
      <c r="H67" s="69"/>
      <c r="I67" s="68"/>
    </row>
    <row r="68" spans="1:9" ht="18">
      <c r="A68" s="65"/>
      <c r="B68" s="66" t="s">
        <v>123</v>
      </c>
      <c r="C68" s="67" t="s">
        <v>124</v>
      </c>
      <c r="D68" s="65" t="s">
        <v>5</v>
      </c>
      <c r="E68" s="68">
        <v>3</v>
      </c>
      <c r="F68" s="69">
        <f>TRUNC(1.77,2)</f>
        <v>1.77</v>
      </c>
      <c r="G68" s="69">
        <f t="shared" si="2"/>
        <v>5.31</v>
      </c>
      <c r="H68" s="69"/>
      <c r="I68" s="68"/>
    </row>
    <row r="69" spans="1:9" ht="18">
      <c r="A69" s="65"/>
      <c r="B69" s="66" t="s">
        <v>125</v>
      </c>
      <c r="C69" s="67" t="s">
        <v>126</v>
      </c>
      <c r="D69" s="65" t="s">
        <v>5</v>
      </c>
      <c r="E69" s="68">
        <v>0.5</v>
      </c>
      <c r="F69" s="69">
        <f>TRUNC(30.55,2)</f>
        <v>30.55</v>
      </c>
      <c r="G69" s="69">
        <f t="shared" si="2"/>
        <v>15.27</v>
      </c>
      <c r="H69" s="69"/>
      <c r="I69" s="68"/>
    </row>
    <row r="70" spans="1:9" ht="36">
      <c r="A70" s="65"/>
      <c r="B70" s="66" t="s">
        <v>127</v>
      </c>
      <c r="C70" s="67" t="s">
        <v>128</v>
      </c>
      <c r="D70" s="65" t="s">
        <v>5</v>
      </c>
      <c r="E70" s="68">
        <v>0.5</v>
      </c>
      <c r="F70" s="69">
        <f>TRUNC(3.96,2)</f>
        <v>3.96</v>
      </c>
      <c r="G70" s="69">
        <f t="shared" si="2"/>
        <v>1.98</v>
      </c>
      <c r="H70" s="69"/>
      <c r="I70" s="68"/>
    </row>
    <row r="71" spans="1:9" ht="36">
      <c r="A71" s="65"/>
      <c r="B71" s="66" t="s">
        <v>129</v>
      </c>
      <c r="C71" s="67" t="s">
        <v>130</v>
      </c>
      <c r="D71" s="65" t="s">
        <v>5</v>
      </c>
      <c r="E71" s="68">
        <v>0.5</v>
      </c>
      <c r="F71" s="69">
        <f>TRUNC(41.28,2)</f>
        <v>41.28</v>
      </c>
      <c r="G71" s="69">
        <f t="shared" si="2"/>
        <v>20.64</v>
      </c>
      <c r="H71" s="69"/>
      <c r="I71" s="68"/>
    </row>
    <row r="72" spans="1:9" ht="18">
      <c r="A72" s="65"/>
      <c r="B72" s="66" t="s">
        <v>131</v>
      </c>
      <c r="C72" s="67" t="s">
        <v>132</v>
      </c>
      <c r="D72" s="65" t="s">
        <v>5</v>
      </c>
      <c r="E72" s="68">
        <v>0.5</v>
      </c>
      <c r="F72" s="69">
        <f>TRUNC(16.9,2)</f>
        <v>16.899999999999999</v>
      </c>
      <c r="G72" s="69">
        <f t="shared" si="2"/>
        <v>8.4499999999999993</v>
      </c>
      <c r="H72" s="69"/>
      <c r="I72" s="68"/>
    </row>
    <row r="73" spans="1:9" ht="18">
      <c r="A73" s="65"/>
      <c r="B73" s="66" t="s">
        <v>133</v>
      </c>
      <c r="C73" s="67" t="s">
        <v>134</v>
      </c>
      <c r="D73" s="65" t="s">
        <v>5</v>
      </c>
      <c r="E73" s="68">
        <v>0.5</v>
      </c>
      <c r="F73" s="69">
        <f>TRUNC(8.95,2)</f>
        <v>8.9499999999999993</v>
      </c>
      <c r="G73" s="69">
        <f t="shared" si="2"/>
        <v>4.47</v>
      </c>
      <c r="H73" s="69"/>
      <c r="I73" s="68"/>
    </row>
    <row r="74" spans="1:9" ht="18">
      <c r="A74" s="65"/>
      <c r="B74" s="66" t="s">
        <v>135</v>
      </c>
      <c r="C74" s="67" t="s">
        <v>136</v>
      </c>
      <c r="D74" s="65" t="s">
        <v>5</v>
      </c>
      <c r="E74" s="68">
        <v>0.5</v>
      </c>
      <c r="F74" s="69">
        <f>TRUNC(2.34,2)</f>
        <v>2.34</v>
      </c>
      <c r="G74" s="69">
        <f t="shared" si="2"/>
        <v>1.17</v>
      </c>
      <c r="H74" s="69"/>
      <c r="I74" s="68"/>
    </row>
    <row r="75" spans="1:9" ht="18">
      <c r="A75" s="65"/>
      <c r="B75" s="66" t="s">
        <v>67</v>
      </c>
      <c r="C75" s="67" t="s">
        <v>68</v>
      </c>
      <c r="D75" s="65" t="s">
        <v>5</v>
      </c>
      <c r="E75" s="68">
        <v>0.55000000000000004</v>
      </c>
      <c r="F75" s="69">
        <f>TRUNC(3.17,2)</f>
        <v>3.17</v>
      </c>
      <c r="G75" s="69">
        <f t="shared" si="2"/>
        <v>1.74</v>
      </c>
      <c r="H75" s="69"/>
      <c r="I75" s="68"/>
    </row>
    <row r="76" spans="1:9" ht="36">
      <c r="A76" s="65"/>
      <c r="B76" s="66" t="s">
        <v>137</v>
      </c>
      <c r="C76" s="67" t="s">
        <v>138</v>
      </c>
      <c r="D76" s="65" t="s">
        <v>29</v>
      </c>
      <c r="E76" s="68">
        <v>6.18</v>
      </c>
      <c r="F76" s="69">
        <f>TRUNC(26.73,2)</f>
        <v>26.73</v>
      </c>
      <c r="G76" s="69">
        <f t="shared" si="2"/>
        <v>165.19</v>
      </c>
      <c r="H76" s="69"/>
      <c r="I76" s="68"/>
    </row>
    <row r="77" spans="1:9" ht="36">
      <c r="A77" s="65"/>
      <c r="B77" s="66" t="s">
        <v>57</v>
      </c>
      <c r="C77" s="67" t="s">
        <v>58</v>
      </c>
      <c r="D77" s="65" t="s">
        <v>29</v>
      </c>
      <c r="E77" s="68">
        <v>19.055</v>
      </c>
      <c r="F77" s="69">
        <f>TRUNC(28.76,2)</f>
        <v>28.76</v>
      </c>
      <c r="G77" s="69">
        <f t="shared" si="2"/>
        <v>548.02</v>
      </c>
      <c r="H77" s="69"/>
      <c r="I77" s="68"/>
    </row>
    <row r="78" spans="1:9" ht="36">
      <c r="A78" s="65"/>
      <c r="B78" s="66" t="s">
        <v>38</v>
      </c>
      <c r="C78" s="67" t="s">
        <v>39</v>
      </c>
      <c r="D78" s="65" t="s">
        <v>29</v>
      </c>
      <c r="E78" s="68">
        <v>26.78</v>
      </c>
      <c r="F78" s="69">
        <f>TRUNC(19.33,2)</f>
        <v>19.329999999999998</v>
      </c>
      <c r="G78" s="69">
        <f t="shared" si="2"/>
        <v>517.65</v>
      </c>
      <c r="H78" s="69"/>
      <c r="I78" s="68"/>
    </row>
    <row r="79" spans="1:9" ht="36">
      <c r="A79" s="65"/>
      <c r="B79" s="66" t="s">
        <v>40</v>
      </c>
      <c r="C79" s="67" t="s">
        <v>41</v>
      </c>
      <c r="D79" s="65" t="s">
        <v>29</v>
      </c>
      <c r="E79" s="68">
        <v>1.5449999999999999</v>
      </c>
      <c r="F79" s="69">
        <f>TRUNC(26.73,2)</f>
        <v>26.73</v>
      </c>
      <c r="G79" s="69">
        <f t="shared" si="2"/>
        <v>41.29</v>
      </c>
      <c r="H79" s="69"/>
      <c r="I79" s="68"/>
    </row>
    <row r="80" spans="1:9" ht="18">
      <c r="A80" s="65"/>
      <c r="B80" s="66" t="s">
        <v>87</v>
      </c>
      <c r="C80" s="67" t="s">
        <v>88</v>
      </c>
      <c r="D80" s="65" t="s">
        <v>52</v>
      </c>
      <c r="E80" s="68">
        <v>13.86</v>
      </c>
      <c r="F80" s="69">
        <f>TRUNC(40.6871,2)</f>
        <v>40.68</v>
      </c>
      <c r="G80" s="69">
        <f t="shared" si="2"/>
        <v>563.82000000000005</v>
      </c>
      <c r="H80" s="69"/>
      <c r="I80" s="68"/>
    </row>
    <row r="81" spans="1:9" ht="18">
      <c r="A81" s="65"/>
      <c r="B81" s="66" t="s">
        <v>139</v>
      </c>
      <c r="C81" s="67" t="s">
        <v>140</v>
      </c>
      <c r="D81" s="65" t="s">
        <v>30</v>
      </c>
      <c r="E81" s="68">
        <v>0.12</v>
      </c>
      <c r="F81" s="69">
        <f>TRUNC(354.4887,2)</f>
        <v>354.48</v>
      </c>
      <c r="G81" s="69">
        <f t="shared" si="2"/>
        <v>42.53</v>
      </c>
      <c r="H81" s="69"/>
      <c r="I81" s="68"/>
    </row>
    <row r="82" spans="1:9" ht="18">
      <c r="A82" s="65"/>
      <c r="B82" s="66" t="s">
        <v>141</v>
      </c>
      <c r="C82" s="67" t="s">
        <v>142</v>
      </c>
      <c r="D82" s="65" t="s">
        <v>52</v>
      </c>
      <c r="E82" s="68">
        <v>2</v>
      </c>
      <c r="F82" s="69">
        <f>TRUNC(44.2823,2)</f>
        <v>44.28</v>
      </c>
      <c r="G82" s="69">
        <f t="shared" si="2"/>
        <v>88.56</v>
      </c>
      <c r="H82" s="69"/>
      <c r="I82" s="68"/>
    </row>
    <row r="83" spans="1:9" ht="18">
      <c r="A83" s="65"/>
      <c r="B83" s="66" t="s">
        <v>143</v>
      </c>
      <c r="C83" s="67" t="s">
        <v>144</v>
      </c>
      <c r="D83" s="65" t="s">
        <v>30</v>
      </c>
      <c r="E83" s="68">
        <v>0.12</v>
      </c>
      <c r="F83" s="69">
        <f>TRUNC(88.0532,2)</f>
        <v>88.05</v>
      </c>
      <c r="G83" s="69">
        <f t="shared" si="2"/>
        <v>10.56</v>
      </c>
      <c r="H83" s="69"/>
      <c r="I83" s="68"/>
    </row>
    <row r="84" spans="1:9" ht="18">
      <c r="A84" s="65"/>
      <c r="B84" s="66" t="s">
        <v>145</v>
      </c>
      <c r="C84" s="67" t="s">
        <v>146</v>
      </c>
      <c r="D84" s="65" t="s">
        <v>30</v>
      </c>
      <c r="E84" s="68">
        <v>0.12</v>
      </c>
      <c r="F84" s="69">
        <f>TRUNC(95.1281,2)</f>
        <v>95.12</v>
      </c>
      <c r="G84" s="69">
        <f t="shared" si="2"/>
        <v>11.41</v>
      </c>
      <c r="H84" s="69"/>
      <c r="I84" s="68"/>
    </row>
    <row r="85" spans="1:9" ht="18">
      <c r="A85" s="65"/>
      <c r="B85" s="66"/>
      <c r="C85" s="67"/>
      <c r="D85" s="65"/>
      <c r="E85" s="68" t="s">
        <v>21</v>
      </c>
      <c r="F85" s="69"/>
      <c r="G85" s="69">
        <f>TRUNC(SUM(G43:G84),2)</f>
        <v>2925.48</v>
      </c>
      <c r="H85" s="69"/>
      <c r="I85" s="68"/>
    </row>
    <row r="86" spans="1:9" ht="36">
      <c r="A86" s="70" t="s">
        <v>33</v>
      </c>
      <c r="B86" s="71" t="s">
        <v>147</v>
      </c>
      <c r="C86" s="72" t="s">
        <v>148</v>
      </c>
      <c r="D86" s="70" t="s">
        <v>52</v>
      </c>
      <c r="E86" s="73">
        <v>600</v>
      </c>
      <c r="F86" s="73">
        <f>TRUNC(F87,2)</f>
        <v>4.1399999999999997</v>
      </c>
      <c r="G86" s="74">
        <f>TRUNC(F86*1.2247,2)</f>
        <v>5.07</v>
      </c>
      <c r="H86" s="73">
        <f>TRUNC(F86*E86,2)</f>
        <v>2484</v>
      </c>
      <c r="I86" s="73">
        <f>TRUNC(E86*G86,2)</f>
        <v>3042</v>
      </c>
    </row>
    <row r="87" spans="1:9" ht="36">
      <c r="A87" s="65"/>
      <c r="B87" s="66" t="s">
        <v>147</v>
      </c>
      <c r="C87" s="67" t="s">
        <v>148</v>
      </c>
      <c r="D87" s="65" t="s">
        <v>52</v>
      </c>
      <c r="E87" s="68">
        <v>1</v>
      </c>
      <c r="F87" s="69">
        <f>G90</f>
        <v>4.1399999999999997</v>
      </c>
      <c r="G87" s="69">
        <f>TRUNC(E87*F87,2)</f>
        <v>4.1399999999999997</v>
      </c>
      <c r="H87" s="69"/>
      <c r="I87" s="68"/>
    </row>
    <row r="88" spans="1:9" ht="18">
      <c r="A88" s="65"/>
      <c r="B88" s="66" t="s">
        <v>149</v>
      </c>
      <c r="C88" s="67" t="s">
        <v>150</v>
      </c>
      <c r="D88" s="65" t="s">
        <v>29</v>
      </c>
      <c r="E88" s="68">
        <v>7.1800000000000003E-2</v>
      </c>
      <c r="F88" s="69">
        <f>TRUNC(29.48,2)</f>
        <v>29.48</v>
      </c>
      <c r="G88" s="69">
        <f>TRUNC(E88*F88,2)</f>
        <v>2.11</v>
      </c>
      <c r="H88" s="69"/>
      <c r="I88" s="68"/>
    </row>
    <row r="89" spans="1:9" ht="18">
      <c r="A89" s="65"/>
      <c r="B89" s="66" t="s">
        <v>151</v>
      </c>
      <c r="C89" s="67" t="s">
        <v>152</v>
      </c>
      <c r="D89" s="65" t="s">
        <v>29</v>
      </c>
      <c r="E89" s="68">
        <v>7.1800000000000003E-2</v>
      </c>
      <c r="F89" s="69">
        <f>TRUNC(28.33,2)</f>
        <v>28.33</v>
      </c>
      <c r="G89" s="69">
        <f>TRUNC(E89*F89,2)</f>
        <v>2.0299999999999998</v>
      </c>
      <c r="H89" s="69"/>
      <c r="I89" s="68"/>
    </row>
    <row r="90" spans="1:9" ht="18">
      <c r="A90" s="65"/>
      <c r="B90" s="66"/>
      <c r="C90" s="67"/>
      <c r="D90" s="65"/>
      <c r="E90" s="68" t="s">
        <v>21</v>
      </c>
      <c r="F90" s="69"/>
      <c r="G90" s="69">
        <f>TRUNC(SUM(G88:G89),2)</f>
        <v>4.1399999999999997</v>
      </c>
      <c r="H90" s="69"/>
      <c r="I90" s="68"/>
    </row>
    <row r="91" spans="1:9" ht="90">
      <c r="A91" s="70" t="s">
        <v>34</v>
      </c>
      <c r="B91" s="71" t="s">
        <v>153</v>
      </c>
      <c r="C91" s="72" t="s">
        <v>154</v>
      </c>
      <c r="D91" s="70" t="s">
        <v>15</v>
      </c>
      <c r="E91" s="73">
        <v>100</v>
      </c>
      <c r="F91" s="73">
        <f>TRUNC(F92,2)</f>
        <v>78.900000000000006</v>
      </c>
      <c r="G91" s="74">
        <f>TRUNC(F91*1.2247,2)</f>
        <v>96.62</v>
      </c>
      <c r="H91" s="73">
        <f>TRUNC(F91*E91,2)</f>
        <v>7890</v>
      </c>
      <c r="I91" s="73">
        <f>TRUNC(E91*G91,2)</f>
        <v>9662</v>
      </c>
    </row>
    <row r="92" spans="1:9" ht="90">
      <c r="A92" s="65"/>
      <c r="B92" s="66" t="s">
        <v>153</v>
      </c>
      <c r="C92" s="67" t="s">
        <v>154</v>
      </c>
      <c r="D92" s="65" t="s">
        <v>15</v>
      </c>
      <c r="E92" s="68">
        <v>1</v>
      </c>
      <c r="F92" s="69">
        <f>G100</f>
        <v>78.900000000000006</v>
      </c>
      <c r="G92" s="69">
        <f t="shared" ref="G92:G99" si="3">TRUNC(E92*F92,2)</f>
        <v>78.900000000000006</v>
      </c>
      <c r="H92" s="69"/>
      <c r="I92" s="68"/>
    </row>
    <row r="93" spans="1:9" ht="36">
      <c r="A93" s="65"/>
      <c r="B93" s="66" t="s">
        <v>38</v>
      </c>
      <c r="C93" s="67" t="s">
        <v>39</v>
      </c>
      <c r="D93" s="65" t="s">
        <v>29</v>
      </c>
      <c r="E93" s="68">
        <v>1.3729899999999999</v>
      </c>
      <c r="F93" s="69">
        <f>TRUNC(19.33,2)</f>
        <v>19.329999999999998</v>
      </c>
      <c r="G93" s="69">
        <f t="shared" si="3"/>
        <v>26.53</v>
      </c>
      <c r="H93" s="69"/>
      <c r="I93" s="68"/>
    </row>
    <row r="94" spans="1:9" ht="18">
      <c r="A94" s="65"/>
      <c r="B94" s="66" t="s">
        <v>155</v>
      </c>
      <c r="C94" s="67" t="s">
        <v>156</v>
      </c>
      <c r="D94" s="65" t="s">
        <v>29</v>
      </c>
      <c r="E94" s="68">
        <v>0.17201000000000002</v>
      </c>
      <c r="F94" s="69">
        <f>TRUNC(26.73,2)</f>
        <v>26.73</v>
      </c>
      <c r="G94" s="69">
        <f t="shared" si="3"/>
        <v>4.59</v>
      </c>
      <c r="H94" s="69"/>
      <c r="I94" s="68"/>
    </row>
    <row r="95" spans="1:9" ht="18">
      <c r="A95" s="65"/>
      <c r="B95" s="66" t="s">
        <v>46</v>
      </c>
      <c r="C95" s="67" t="s">
        <v>47</v>
      </c>
      <c r="D95" s="65" t="s">
        <v>30</v>
      </c>
      <c r="E95" s="68">
        <v>4.2000000000000003E-2</v>
      </c>
      <c r="F95" s="69">
        <f>TRUNC(87.246,2)</f>
        <v>87.24</v>
      </c>
      <c r="G95" s="69">
        <f t="shared" si="3"/>
        <v>3.66</v>
      </c>
      <c r="H95" s="69"/>
      <c r="I95" s="68"/>
    </row>
    <row r="96" spans="1:9" ht="18">
      <c r="A96" s="65"/>
      <c r="B96" s="66" t="s">
        <v>157</v>
      </c>
      <c r="C96" s="67" t="s">
        <v>158</v>
      </c>
      <c r="D96" s="65" t="s">
        <v>30</v>
      </c>
      <c r="E96" s="68">
        <v>4.2000000000000003E-2</v>
      </c>
      <c r="F96" s="69">
        <f>TRUNC(75.2977,2)</f>
        <v>75.290000000000006</v>
      </c>
      <c r="G96" s="69">
        <f t="shared" si="3"/>
        <v>3.16</v>
      </c>
      <c r="H96" s="69"/>
      <c r="I96" s="68"/>
    </row>
    <row r="97" spans="1:9" ht="18">
      <c r="A97" s="65"/>
      <c r="B97" s="66" t="s">
        <v>159</v>
      </c>
      <c r="C97" s="67" t="s">
        <v>160</v>
      </c>
      <c r="D97" s="65" t="s">
        <v>52</v>
      </c>
      <c r="E97" s="68">
        <v>0.62</v>
      </c>
      <c r="F97" s="69">
        <f>TRUNC(38.8524,2)</f>
        <v>38.85</v>
      </c>
      <c r="G97" s="69">
        <f t="shared" si="3"/>
        <v>24.08</v>
      </c>
      <c r="H97" s="69"/>
      <c r="I97" s="68"/>
    </row>
    <row r="98" spans="1:9" ht="18">
      <c r="A98" s="65"/>
      <c r="B98" s="66" t="s">
        <v>48</v>
      </c>
      <c r="C98" s="67" t="s">
        <v>49</v>
      </c>
      <c r="D98" s="65" t="s">
        <v>30</v>
      </c>
      <c r="E98" s="68">
        <v>4.2000000000000003E-2</v>
      </c>
      <c r="F98" s="69">
        <f>TRUNC(375.766,2)</f>
        <v>375.76</v>
      </c>
      <c r="G98" s="69">
        <f t="shared" si="3"/>
        <v>15.78</v>
      </c>
      <c r="H98" s="69"/>
      <c r="I98" s="68"/>
    </row>
    <row r="99" spans="1:9" ht="36">
      <c r="A99" s="65"/>
      <c r="B99" s="66" t="s">
        <v>161</v>
      </c>
      <c r="C99" s="67" t="s">
        <v>162</v>
      </c>
      <c r="D99" s="65" t="s">
        <v>30</v>
      </c>
      <c r="E99" s="68">
        <v>2.5000000000000001E-3</v>
      </c>
      <c r="F99" s="69">
        <f>TRUNC(442.5037,2)</f>
        <v>442.5</v>
      </c>
      <c r="G99" s="69">
        <f t="shared" si="3"/>
        <v>1.1000000000000001</v>
      </c>
      <c r="H99" s="69"/>
      <c r="I99" s="68"/>
    </row>
    <row r="100" spans="1:9" ht="18">
      <c r="A100" s="65"/>
      <c r="B100" s="66"/>
      <c r="C100" s="67"/>
      <c r="D100" s="65"/>
      <c r="E100" s="68" t="s">
        <v>21</v>
      </c>
      <c r="F100" s="69"/>
      <c r="G100" s="69">
        <f>TRUNC(SUM(G93:G99),2)</f>
        <v>78.900000000000006</v>
      </c>
      <c r="H100" s="69"/>
      <c r="I100" s="68"/>
    </row>
    <row r="101" spans="1:9" ht="54">
      <c r="A101" s="70" t="s">
        <v>43</v>
      </c>
      <c r="B101" s="71" t="s">
        <v>163</v>
      </c>
      <c r="C101" s="72" t="s">
        <v>164</v>
      </c>
      <c r="D101" s="70" t="s">
        <v>52</v>
      </c>
      <c r="E101" s="73">
        <v>600</v>
      </c>
      <c r="F101" s="73">
        <f>TRUNC(F102,2)</f>
        <v>76.66</v>
      </c>
      <c r="G101" s="74">
        <f>TRUNC(F101*1.2247,2)</f>
        <v>93.88</v>
      </c>
      <c r="H101" s="73">
        <f>TRUNC(F101*E101,2)</f>
        <v>45996</v>
      </c>
      <c r="I101" s="73">
        <f>TRUNC(E101*G101,2)</f>
        <v>56328</v>
      </c>
    </row>
    <row r="102" spans="1:9" ht="54">
      <c r="A102" s="65"/>
      <c r="B102" s="66" t="s">
        <v>163</v>
      </c>
      <c r="C102" s="67" t="s">
        <v>164</v>
      </c>
      <c r="D102" s="65" t="s">
        <v>52</v>
      </c>
      <c r="E102" s="68">
        <v>1</v>
      </c>
      <c r="F102" s="69">
        <f>G110</f>
        <v>76.66</v>
      </c>
      <c r="G102" s="69">
        <f t="shared" ref="G102:G109" si="4">TRUNC(E102*F102,2)</f>
        <v>76.66</v>
      </c>
      <c r="H102" s="69"/>
      <c r="I102" s="68"/>
    </row>
    <row r="103" spans="1:9" ht="54">
      <c r="A103" s="65"/>
      <c r="B103" s="66" t="s">
        <v>165</v>
      </c>
      <c r="C103" s="67" t="s">
        <v>166</v>
      </c>
      <c r="D103" s="65" t="s">
        <v>30</v>
      </c>
      <c r="E103" s="68">
        <v>7.3899999999999993E-2</v>
      </c>
      <c r="F103" s="69">
        <f>TRUNC(460,2)</f>
        <v>460</v>
      </c>
      <c r="G103" s="69">
        <f t="shared" si="4"/>
        <v>33.99</v>
      </c>
      <c r="H103" s="69"/>
      <c r="I103" s="68"/>
    </row>
    <row r="104" spans="1:9" ht="54">
      <c r="A104" s="65"/>
      <c r="B104" s="66" t="s">
        <v>167</v>
      </c>
      <c r="C104" s="67" t="s">
        <v>168</v>
      </c>
      <c r="D104" s="65" t="s">
        <v>52</v>
      </c>
      <c r="E104" s="68">
        <v>1.0815999999999999</v>
      </c>
      <c r="F104" s="69">
        <f>TRUNC(27.6,2)</f>
        <v>27.6</v>
      </c>
      <c r="G104" s="69">
        <f t="shared" si="4"/>
        <v>29.85</v>
      </c>
      <c r="H104" s="69"/>
      <c r="I104" s="68"/>
    </row>
    <row r="105" spans="1:9" ht="36">
      <c r="A105" s="65"/>
      <c r="B105" s="66" t="s">
        <v>169</v>
      </c>
      <c r="C105" s="67" t="s">
        <v>170</v>
      </c>
      <c r="D105" s="65" t="s">
        <v>15</v>
      </c>
      <c r="E105" s="68">
        <v>0.45</v>
      </c>
      <c r="F105" s="69">
        <f>TRUNC(2.89,2)</f>
        <v>2.89</v>
      </c>
      <c r="G105" s="69">
        <f t="shared" si="4"/>
        <v>1.3</v>
      </c>
      <c r="H105" s="69"/>
      <c r="I105" s="68"/>
    </row>
    <row r="106" spans="1:9" ht="18">
      <c r="A106" s="65"/>
      <c r="B106" s="66" t="s">
        <v>171</v>
      </c>
      <c r="C106" s="67" t="s">
        <v>172</v>
      </c>
      <c r="D106" s="65" t="s">
        <v>45</v>
      </c>
      <c r="E106" s="68">
        <v>2.4E-2</v>
      </c>
      <c r="F106" s="69">
        <f>TRUNC(19.94,2)</f>
        <v>19.940000000000001</v>
      </c>
      <c r="G106" s="69">
        <f t="shared" si="4"/>
        <v>0.47</v>
      </c>
      <c r="H106" s="69"/>
      <c r="I106" s="68"/>
    </row>
    <row r="107" spans="1:9" ht="18">
      <c r="A107" s="65"/>
      <c r="B107" s="66" t="s">
        <v>151</v>
      </c>
      <c r="C107" s="67" t="s">
        <v>152</v>
      </c>
      <c r="D107" s="65" t="s">
        <v>29</v>
      </c>
      <c r="E107" s="68">
        <v>0.1704</v>
      </c>
      <c r="F107" s="69">
        <f>TRUNC(28.33,2)</f>
        <v>28.33</v>
      </c>
      <c r="G107" s="69">
        <f t="shared" si="4"/>
        <v>4.82</v>
      </c>
      <c r="H107" s="69"/>
      <c r="I107" s="68"/>
    </row>
    <row r="108" spans="1:9" ht="18">
      <c r="A108" s="65"/>
      <c r="B108" s="66" t="s">
        <v>173</v>
      </c>
      <c r="C108" s="67" t="s">
        <v>174</v>
      </c>
      <c r="D108" s="65" t="s">
        <v>29</v>
      </c>
      <c r="E108" s="68">
        <v>7.2700000000000001E-2</v>
      </c>
      <c r="F108" s="69">
        <f>TRUNC(37.26,2)</f>
        <v>37.26</v>
      </c>
      <c r="G108" s="69">
        <f t="shared" si="4"/>
        <v>2.7</v>
      </c>
      <c r="H108" s="69"/>
      <c r="I108" s="68"/>
    </row>
    <row r="109" spans="1:9" ht="18">
      <c r="A109" s="65"/>
      <c r="B109" s="66" t="s">
        <v>175</v>
      </c>
      <c r="C109" s="67" t="s">
        <v>176</v>
      </c>
      <c r="D109" s="65" t="s">
        <v>29</v>
      </c>
      <c r="E109" s="68">
        <v>9.7600000000000006E-2</v>
      </c>
      <c r="F109" s="69">
        <f>TRUNC(36.23,2)</f>
        <v>36.229999999999997</v>
      </c>
      <c r="G109" s="69">
        <f t="shared" si="4"/>
        <v>3.53</v>
      </c>
      <c r="H109" s="69"/>
      <c r="I109" s="68"/>
    </row>
    <row r="110" spans="1:9" ht="18">
      <c r="A110" s="65"/>
      <c r="B110" s="66"/>
      <c r="C110" s="67"/>
      <c r="D110" s="65"/>
      <c r="E110" s="68" t="s">
        <v>21</v>
      </c>
      <c r="F110" s="69"/>
      <c r="G110" s="69">
        <f>TRUNC(SUM(G103:G109),2)</f>
        <v>76.66</v>
      </c>
      <c r="H110" s="69"/>
      <c r="I110" s="68"/>
    </row>
    <row r="111" spans="1:9" ht="90">
      <c r="A111" s="70" t="s">
        <v>44</v>
      </c>
      <c r="B111" s="71" t="s">
        <v>177</v>
      </c>
      <c r="C111" s="72" t="s">
        <v>178</v>
      </c>
      <c r="D111" s="70" t="s">
        <v>5</v>
      </c>
      <c r="E111" s="73">
        <v>8</v>
      </c>
      <c r="F111" s="73">
        <f>F112</f>
        <v>361.94</v>
      </c>
      <c r="G111" s="74">
        <f>TRUNC(F111*1.2247,2)</f>
        <v>443.26</v>
      </c>
      <c r="H111" s="73">
        <f>TRUNC(F111*E111,2)</f>
        <v>2895.52</v>
      </c>
      <c r="I111" s="73">
        <f>TRUNC(E111*G111,2)</f>
        <v>3546.08</v>
      </c>
    </row>
    <row r="112" spans="1:9" ht="90">
      <c r="A112" s="65"/>
      <c r="B112" s="66" t="s">
        <v>177</v>
      </c>
      <c r="C112" s="67" t="s">
        <v>178</v>
      </c>
      <c r="D112" s="65" t="s">
        <v>5</v>
      </c>
      <c r="E112" s="68">
        <v>1</v>
      </c>
      <c r="F112" s="69">
        <f>TRUNC(361.94594,2)</f>
        <v>361.94</v>
      </c>
      <c r="G112" s="69">
        <f>TRUNC(E112*F112,2)</f>
        <v>361.94</v>
      </c>
      <c r="H112" s="69"/>
      <c r="I112" s="68"/>
    </row>
    <row r="113" spans="1:9" ht="36">
      <c r="A113" s="65"/>
      <c r="B113" s="66" t="s">
        <v>38</v>
      </c>
      <c r="C113" s="67" t="s">
        <v>39</v>
      </c>
      <c r="D113" s="65" t="s">
        <v>29</v>
      </c>
      <c r="E113" s="68">
        <v>0.61799999999999999</v>
      </c>
      <c r="F113" s="69">
        <f>TRUNC(19.33,2)</f>
        <v>19.329999999999998</v>
      </c>
      <c r="G113" s="69">
        <f>TRUNC(E113*F113,2)</f>
        <v>11.94</v>
      </c>
      <c r="H113" s="69"/>
      <c r="I113" s="68"/>
    </row>
    <row r="114" spans="1:9" ht="54">
      <c r="A114" s="65"/>
      <c r="B114" s="66" t="s">
        <v>179</v>
      </c>
      <c r="C114" s="67" t="s">
        <v>180</v>
      </c>
      <c r="D114" s="65" t="s">
        <v>5</v>
      </c>
      <c r="E114" s="68">
        <v>1</v>
      </c>
      <c r="F114" s="69">
        <f>TRUNC(350,2)</f>
        <v>350</v>
      </c>
      <c r="G114" s="69">
        <f>TRUNC(E114*F114,2)</f>
        <v>350</v>
      </c>
      <c r="H114" s="69"/>
      <c r="I114" s="68"/>
    </row>
    <row r="115" spans="1:9" ht="18">
      <c r="A115" s="65"/>
      <c r="B115" s="66"/>
      <c r="C115" s="67"/>
      <c r="D115" s="65"/>
      <c r="E115" s="68" t="s">
        <v>21</v>
      </c>
      <c r="F115" s="69"/>
      <c r="G115" s="69">
        <f>TRUNC(SUM(G113:G114),2)</f>
        <v>361.94</v>
      </c>
      <c r="H115" s="69"/>
      <c r="I115" s="68"/>
    </row>
    <row r="116" spans="1:9" s="60" customFormat="1" ht="18">
      <c r="A116" s="86" t="s">
        <v>14</v>
      </c>
      <c r="B116" s="87"/>
      <c r="C116" s="88"/>
      <c r="D116" s="86"/>
      <c r="E116" s="89"/>
      <c r="F116" s="90"/>
      <c r="G116" s="91" t="s">
        <v>36</v>
      </c>
      <c r="H116" s="90">
        <f>H13+H21+H41+H86+H91+H101+H111</f>
        <v>68533.12000000001</v>
      </c>
      <c r="I116" s="90">
        <f>I13+I21+I41+I86+I91+I101+I111</f>
        <v>83928.090000000011</v>
      </c>
    </row>
    <row r="117" spans="1:9" ht="15">
      <c r="A117" s="34"/>
      <c r="B117" s="35"/>
      <c r="C117" s="36"/>
      <c r="D117" s="37"/>
      <c r="E117" s="36"/>
      <c r="F117" s="36"/>
      <c r="G117" s="36"/>
      <c r="H117" s="36"/>
      <c r="I117" s="38"/>
    </row>
    <row r="118" spans="1:9" ht="15">
      <c r="A118" s="34"/>
      <c r="B118" s="35"/>
      <c r="C118" s="36"/>
      <c r="D118" s="37"/>
      <c r="E118" s="36"/>
      <c r="F118" s="36"/>
      <c r="G118" s="36"/>
      <c r="H118" s="36"/>
      <c r="I118" s="38"/>
    </row>
    <row r="119" spans="1:9" ht="15">
      <c r="A119" s="34"/>
      <c r="B119" s="35"/>
      <c r="C119" s="36"/>
      <c r="D119" s="37"/>
      <c r="E119" s="36"/>
      <c r="F119" s="36"/>
      <c r="G119" s="36"/>
      <c r="H119" s="36"/>
      <c r="I119" s="38"/>
    </row>
    <row r="120" spans="1:9" ht="15">
      <c r="A120" s="34"/>
      <c r="B120" s="35"/>
      <c r="C120" s="36"/>
      <c r="D120" s="37"/>
      <c r="E120" s="36"/>
      <c r="F120" s="36"/>
      <c r="G120" s="36"/>
      <c r="H120" s="36"/>
      <c r="I120" s="38"/>
    </row>
    <row r="121" spans="1:9" ht="15">
      <c r="A121" s="34"/>
      <c r="B121" s="35"/>
      <c r="C121" s="36"/>
      <c r="D121" s="37"/>
      <c r="E121" s="36"/>
      <c r="F121" s="36"/>
      <c r="G121" s="36"/>
      <c r="H121" s="36"/>
      <c r="I121" s="38"/>
    </row>
    <row r="122" spans="1:9" ht="15">
      <c r="A122" s="34"/>
      <c r="B122" s="35"/>
      <c r="C122" s="36"/>
      <c r="D122" s="37"/>
      <c r="E122" s="36"/>
      <c r="F122" s="36"/>
      <c r="G122" s="36"/>
      <c r="H122" s="36"/>
      <c r="I122" s="38"/>
    </row>
    <row r="123" spans="1:9" ht="15">
      <c r="A123" s="34"/>
      <c r="B123" s="35"/>
      <c r="C123" s="36"/>
      <c r="D123" s="37"/>
      <c r="E123" s="36"/>
      <c r="F123" s="36"/>
      <c r="G123" s="36"/>
      <c r="H123" s="36"/>
      <c r="I123" s="38"/>
    </row>
    <row r="124" spans="1:9" ht="15">
      <c r="A124" s="34"/>
      <c r="B124" s="35"/>
      <c r="C124" s="36"/>
      <c r="D124" s="37"/>
      <c r="E124" s="36"/>
      <c r="F124" s="36"/>
      <c r="G124" s="36"/>
      <c r="H124" s="36"/>
      <c r="I124" s="38"/>
    </row>
    <row r="125" spans="1:9" ht="15">
      <c r="A125" s="34"/>
      <c r="B125" s="35"/>
      <c r="C125" s="36"/>
      <c r="D125" s="37"/>
      <c r="E125" s="36"/>
      <c r="F125" s="36"/>
      <c r="G125" s="36"/>
      <c r="H125" s="36"/>
      <c r="I125" s="38"/>
    </row>
    <row r="126" spans="1:9" ht="15">
      <c r="A126" s="34"/>
      <c r="B126" s="35"/>
      <c r="C126" s="36"/>
      <c r="D126" s="37"/>
      <c r="E126" s="36"/>
      <c r="F126" s="36"/>
      <c r="G126" s="36"/>
      <c r="H126" s="36"/>
      <c r="I126" s="38"/>
    </row>
    <row r="127" spans="1:9" ht="15">
      <c r="A127" s="34"/>
      <c r="B127" s="35"/>
      <c r="C127" s="36"/>
      <c r="D127" s="37"/>
      <c r="E127" s="36"/>
      <c r="F127" s="36"/>
      <c r="G127" s="36"/>
      <c r="H127" s="36"/>
      <c r="I127" s="38"/>
    </row>
    <row r="128" spans="1:9" ht="15">
      <c r="A128" s="34"/>
      <c r="B128" s="35"/>
      <c r="C128" s="36"/>
      <c r="D128" s="37"/>
      <c r="E128" s="36"/>
      <c r="F128" s="36"/>
      <c r="G128" s="36"/>
      <c r="H128" s="36"/>
      <c r="I128" s="38"/>
    </row>
    <row r="129" spans="1:9" ht="15">
      <c r="A129" s="34"/>
      <c r="B129" s="35"/>
      <c r="C129" s="36"/>
      <c r="D129" s="37"/>
      <c r="E129" s="36"/>
      <c r="F129" s="36"/>
      <c r="G129" s="36"/>
      <c r="H129" s="36"/>
      <c r="I129" s="38"/>
    </row>
    <row r="130" spans="1:9" ht="15">
      <c r="A130" s="34"/>
      <c r="B130" s="35"/>
      <c r="C130" s="36"/>
      <c r="D130" s="37"/>
      <c r="E130" s="36"/>
      <c r="F130" s="36"/>
      <c r="G130" s="36"/>
      <c r="H130" s="36"/>
      <c r="I130" s="38"/>
    </row>
    <row r="131" spans="1:9" ht="15">
      <c r="A131" s="34"/>
      <c r="B131" s="35"/>
      <c r="C131" s="36"/>
      <c r="D131" s="37"/>
      <c r="E131" s="36"/>
      <c r="F131" s="36"/>
      <c r="G131" s="36"/>
      <c r="H131" s="36"/>
      <c r="I131" s="38"/>
    </row>
    <row r="132" spans="1:9" ht="15">
      <c r="A132" s="34"/>
      <c r="B132" s="35"/>
      <c r="C132" s="36"/>
      <c r="D132" s="37"/>
      <c r="E132" s="36"/>
      <c r="F132" s="36"/>
      <c r="G132" s="36"/>
      <c r="H132" s="36"/>
      <c r="I132" s="38"/>
    </row>
    <row r="133" spans="1:9" ht="15">
      <c r="A133" s="34"/>
      <c r="B133" s="35"/>
      <c r="C133" s="36"/>
      <c r="D133" s="37"/>
      <c r="E133" s="36"/>
      <c r="F133" s="36"/>
      <c r="G133" s="36"/>
      <c r="H133" s="36"/>
      <c r="I133" s="38"/>
    </row>
    <row r="134" spans="1:9" ht="15">
      <c r="A134" s="34"/>
      <c r="B134" s="35"/>
      <c r="C134" s="36"/>
      <c r="D134" s="37"/>
      <c r="E134" s="36"/>
      <c r="F134" s="36"/>
      <c r="G134" s="36"/>
      <c r="H134" s="36"/>
      <c r="I134" s="38"/>
    </row>
    <row r="135" spans="1:9" ht="15">
      <c r="A135" s="34"/>
      <c r="B135" s="35"/>
      <c r="C135" s="36"/>
      <c r="D135" s="37"/>
      <c r="E135" s="36"/>
      <c r="F135" s="36"/>
      <c r="G135" s="36"/>
      <c r="H135" s="36"/>
      <c r="I135" s="38"/>
    </row>
    <row r="136" spans="1:9" ht="15">
      <c r="A136" s="34"/>
      <c r="B136" s="35"/>
      <c r="C136" s="36"/>
      <c r="D136" s="37"/>
      <c r="E136" s="36"/>
      <c r="F136" s="36"/>
      <c r="G136" s="36"/>
      <c r="H136" s="36"/>
      <c r="I136" s="38"/>
    </row>
    <row r="137" spans="1:9" ht="15">
      <c r="A137" s="34"/>
      <c r="B137" s="35"/>
      <c r="C137" s="36"/>
      <c r="D137" s="37"/>
      <c r="E137" s="36"/>
      <c r="F137" s="36"/>
      <c r="G137" s="36"/>
      <c r="H137" s="36"/>
      <c r="I137" s="38"/>
    </row>
    <row r="138" spans="1:9" ht="15">
      <c r="A138" s="34"/>
      <c r="B138" s="35"/>
      <c r="C138" s="36"/>
      <c r="D138" s="37"/>
      <c r="E138" s="36"/>
      <c r="F138" s="36"/>
      <c r="G138" s="36"/>
      <c r="H138" s="36"/>
      <c r="I138" s="38"/>
    </row>
    <row r="139" spans="1:9" ht="15">
      <c r="A139" s="34"/>
      <c r="B139" s="35"/>
      <c r="C139" s="36"/>
      <c r="D139" s="37"/>
      <c r="E139" s="36"/>
      <c r="F139" s="36"/>
      <c r="G139" s="36"/>
      <c r="H139" s="36"/>
      <c r="I139" s="38"/>
    </row>
    <row r="140" spans="1:9" ht="15">
      <c r="A140" s="34"/>
      <c r="B140" s="35"/>
      <c r="C140" s="36"/>
      <c r="D140" s="37"/>
      <c r="E140" s="36"/>
      <c r="F140" s="36"/>
      <c r="G140" s="36"/>
      <c r="H140" s="36"/>
      <c r="I140" s="38"/>
    </row>
    <row r="141" spans="1:9" ht="15">
      <c r="A141" s="34"/>
      <c r="B141" s="35"/>
      <c r="C141" s="36"/>
      <c r="D141" s="37"/>
      <c r="E141" s="36"/>
      <c r="F141" s="36"/>
      <c r="G141" s="36"/>
      <c r="H141" s="36"/>
      <c r="I141" s="38"/>
    </row>
    <row r="142" spans="1:9" ht="15">
      <c r="A142" s="34"/>
      <c r="B142" s="35"/>
      <c r="C142" s="36"/>
      <c r="D142" s="37"/>
      <c r="E142" s="36"/>
      <c r="F142" s="36"/>
      <c r="G142" s="36"/>
      <c r="H142" s="36"/>
      <c r="I142" s="38"/>
    </row>
    <row r="143" spans="1:9" ht="15">
      <c r="A143" s="34"/>
      <c r="B143" s="35"/>
      <c r="C143" s="36"/>
      <c r="D143" s="37"/>
      <c r="E143" s="36"/>
      <c r="F143" s="36"/>
      <c r="G143" s="36"/>
      <c r="H143" s="36"/>
      <c r="I143" s="38"/>
    </row>
    <row r="144" spans="1:9" ht="15">
      <c r="A144" s="34"/>
      <c r="B144" s="35"/>
      <c r="C144" s="36"/>
      <c r="D144" s="37"/>
      <c r="E144" s="36"/>
      <c r="F144" s="36"/>
      <c r="G144" s="36"/>
      <c r="H144" s="36"/>
      <c r="I144" s="38"/>
    </row>
    <row r="145" spans="1:9" ht="15">
      <c r="A145" s="34"/>
      <c r="B145" s="35"/>
      <c r="C145" s="36"/>
      <c r="D145" s="37"/>
      <c r="E145" s="36"/>
      <c r="F145" s="36"/>
      <c r="G145" s="36"/>
      <c r="H145" s="36"/>
      <c r="I145" s="38"/>
    </row>
    <row r="146" spans="1:9" ht="15">
      <c r="A146" s="34"/>
      <c r="B146" s="35"/>
      <c r="C146" s="36"/>
      <c r="D146" s="37"/>
      <c r="E146" s="36"/>
      <c r="F146" s="36"/>
      <c r="G146" s="36"/>
      <c r="H146" s="36"/>
      <c r="I146" s="38"/>
    </row>
    <row r="147" spans="1:9" ht="15">
      <c r="A147" s="34"/>
      <c r="B147" s="35"/>
      <c r="C147" s="36"/>
      <c r="D147" s="37"/>
      <c r="E147" s="36"/>
      <c r="F147" s="36"/>
      <c r="G147" s="36"/>
      <c r="H147" s="36"/>
      <c r="I147" s="38"/>
    </row>
    <row r="148" spans="1:9" ht="15">
      <c r="A148" s="34"/>
      <c r="B148" s="35"/>
      <c r="C148" s="36"/>
      <c r="D148" s="37"/>
      <c r="E148" s="36"/>
      <c r="F148" s="36"/>
      <c r="G148" s="36"/>
      <c r="H148" s="36"/>
      <c r="I148" s="38"/>
    </row>
    <row r="149" spans="1:9">
      <c r="A149" s="39"/>
      <c r="B149" s="40"/>
      <c r="C149" s="41"/>
      <c r="D149" s="42"/>
      <c r="E149" s="41"/>
      <c r="F149" s="41"/>
      <c r="G149" s="41"/>
      <c r="H149" s="41"/>
      <c r="I149" s="43"/>
    </row>
    <row r="150" spans="1:9">
      <c r="A150" s="39"/>
      <c r="B150" s="40"/>
      <c r="C150" s="41"/>
      <c r="D150" s="42"/>
      <c r="E150" s="41"/>
      <c r="F150" s="41"/>
      <c r="G150" s="41"/>
      <c r="H150" s="41"/>
      <c r="I150" s="43"/>
    </row>
    <row r="151" spans="1:9">
      <c r="A151" s="39"/>
      <c r="B151" s="40"/>
      <c r="C151" s="41"/>
      <c r="D151" s="42"/>
      <c r="E151" s="41"/>
      <c r="F151" s="41"/>
      <c r="G151" s="41"/>
      <c r="H151" s="41"/>
      <c r="I151" s="43"/>
    </row>
    <row r="152" spans="1:9">
      <c r="A152" s="39"/>
      <c r="B152" s="40"/>
      <c r="C152" s="41"/>
      <c r="D152" s="42"/>
      <c r="E152" s="41"/>
      <c r="F152" s="41"/>
      <c r="G152" s="41"/>
      <c r="H152" s="41"/>
      <c r="I152" s="43"/>
    </row>
    <row r="153" spans="1:9">
      <c r="A153" s="39"/>
      <c r="B153" s="40"/>
      <c r="C153" s="41"/>
      <c r="D153" s="42"/>
      <c r="E153" s="41"/>
      <c r="F153" s="41"/>
      <c r="G153" s="41"/>
      <c r="H153" s="41"/>
      <c r="I153" s="43"/>
    </row>
    <row r="154" spans="1:9">
      <c r="A154" s="39"/>
      <c r="B154" s="40"/>
      <c r="C154" s="41"/>
      <c r="D154" s="42"/>
      <c r="E154" s="41"/>
      <c r="F154" s="41"/>
      <c r="G154" s="41"/>
      <c r="H154" s="41"/>
      <c r="I154" s="43"/>
    </row>
    <row r="155" spans="1:9">
      <c r="A155" s="39"/>
      <c r="B155" s="40"/>
      <c r="C155" s="41"/>
      <c r="D155" s="42"/>
      <c r="E155" s="41"/>
      <c r="F155" s="41"/>
      <c r="G155" s="41"/>
      <c r="H155" s="41"/>
      <c r="I155" s="43"/>
    </row>
    <row r="156" spans="1:9">
      <c r="A156" s="39"/>
      <c r="B156" s="40"/>
      <c r="C156" s="41"/>
      <c r="D156" s="42"/>
      <c r="E156" s="41"/>
      <c r="F156" s="41"/>
      <c r="G156" s="41"/>
      <c r="H156" s="41"/>
      <c r="I156" s="43"/>
    </row>
    <row r="157" spans="1:9">
      <c r="A157" s="39"/>
      <c r="B157" s="40"/>
      <c r="C157" s="41"/>
      <c r="D157" s="42"/>
      <c r="E157" s="41"/>
      <c r="F157" s="41"/>
      <c r="G157" s="41"/>
      <c r="H157" s="41"/>
      <c r="I157" s="43"/>
    </row>
    <row r="158" spans="1:9">
      <c r="A158" s="39"/>
      <c r="B158" s="40"/>
      <c r="C158" s="41"/>
      <c r="D158" s="42"/>
      <c r="E158" s="41"/>
      <c r="F158" s="41"/>
      <c r="G158" s="41"/>
      <c r="H158" s="41"/>
      <c r="I158" s="43"/>
    </row>
    <row r="159" spans="1:9">
      <c r="A159" s="39"/>
      <c r="B159" s="40"/>
      <c r="C159" s="41"/>
      <c r="D159" s="42"/>
      <c r="E159" s="41"/>
      <c r="F159" s="41"/>
      <c r="G159" s="41"/>
      <c r="H159" s="41"/>
      <c r="I159" s="43"/>
    </row>
    <row r="160" spans="1:9">
      <c r="A160" s="39"/>
      <c r="B160" s="40"/>
      <c r="C160" s="41"/>
      <c r="D160" s="42"/>
      <c r="E160" s="41"/>
      <c r="F160" s="41"/>
      <c r="G160" s="41"/>
      <c r="H160" s="41"/>
      <c r="I160" s="43"/>
    </row>
    <row r="161" spans="1:9">
      <c r="A161" s="39"/>
      <c r="B161" s="40"/>
      <c r="C161" s="41"/>
      <c r="D161" s="42"/>
      <c r="E161" s="41"/>
      <c r="F161" s="41"/>
      <c r="G161" s="41"/>
      <c r="H161" s="41"/>
      <c r="I161" s="43"/>
    </row>
    <row r="162" spans="1:9">
      <c r="A162" s="39"/>
      <c r="B162" s="40"/>
      <c r="C162" s="41"/>
      <c r="D162" s="42"/>
      <c r="E162" s="41"/>
      <c r="F162" s="41"/>
      <c r="G162" s="41"/>
      <c r="H162" s="41"/>
      <c r="I162" s="43"/>
    </row>
    <row r="163" spans="1:9">
      <c r="A163" s="39"/>
      <c r="B163" s="40"/>
      <c r="C163" s="41"/>
      <c r="D163" s="42"/>
      <c r="E163" s="41"/>
      <c r="F163" s="41"/>
      <c r="G163" s="41"/>
      <c r="H163" s="41"/>
      <c r="I163" s="43"/>
    </row>
    <row r="164" spans="1:9">
      <c r="A164" s="39"/>
      <c r="B164" s="40"/>
      <c r="C164" s="41"/>
      <c r="D164" s="42"/>
      <c r="E164" s="41"/>
      <c r="F164" s="41"/>
      <c r="G164" s="41"/>
      <c r="H164" s="41"/>
      <c r="I164" s="43"/>
    </row>
    <row r="165" spans="1:9">
      <c r="A165" s="39"/>
      <c r="B165" s="40"/>
      <c r="C165" s="41"/>
      <c r="D165" s="42"/>
      <c r="E165" s="41"/>
      <c r="F165" s="41"/>
      <c r="G165" s="41"/>
      <c r="H165" s="41"/>
      <c r="I165" s="43"/>
    </row>
    <row r="166" spans="1:9">
      <c r="A166" s="39"/>
      <c r="B166" s="40"/>
      <c r="C166" s="41"/>
      <c r="D166" s="42"/>
      <c r="E166" s="41"/>
      <c r="F166" s="41"/>
      <c r="G166" s="41"/>
      <c r="H166" s="41"/>
      <c r="I166" s="43"/>
    </row>
    <row r="167" spans="1:9">
      <c r="A167" s="39"/>
      <c r="B167" s="40"/>
      <c r="C167" s="41"/>
      <c r="D167" s="42"/>
      <c r="E167" s="41"/>
      <c r="F167" s="41"/>
      <c r="G167" s="41"/>
      <c r="H167" s="41"/>
      <c r="I167" s="43"/>
    </row>
    <row r="168" spans="1:9">
      <c r="A168" s="39"/>
      <c r="B168" s="40"/>
      <c r="C168" s="41"/>
      <c r="D168" s="42"/>
      <c r="E168" s="41"/>
      <c r="F168" s="41"/>
      <c r="G168" s="41"/>
      <c r="H168" s="41"/>
      <c r="I168" s="43"/>
    </row>
    <row r="169" spans="1:9">
      <c r="A169" s="39"/>
      <c r="B169" s="40"/>
      <c r="C169" s="41"/>
      <c r="D169" s="42"/>
      <c r="E169" s="41"/>
      <c r="F169" s="41"/>
      <c r="G169" s="41"/>
      <c r="H169" s="41"/>
      <c r="I169" s="43"/>
    </row>
    <row r="170" spans="1:9">
      <c r="A170" s="39"/>
      <c r="B170" s="40"/>
      <c r="C170" s="41"/>
      <c r="D170" s="42"/>
      <c r="E170" s="41"/>
      <c r="F170" s="41"/>
      <c r="G170" s="41"/>
      <c r="H170" s="41"/>
      <c r="I170" s="43"/>
    </row>
    <row r="171" spans="1:9">
      <c r="A171" s="39"/>
      <c r="B171" s="40"/>
      <c r="C171" s="41"/>
      <c r="D171" s="42"/>
      <c r="E171" s="41"/>
      <c r="F171" s="41"/>
      <c r="G171" s="41"/>
      <c r="H171" s="41"/>
      <c r="I171" s="43"/>
    </row>
    <row r="172" spans="1:9">
      <c r="A172" s="39"/>
      <c r="B172" s="40"/>
      <c r="C172" s="41"/>
      <c r="D172" s="42"/>
      <c r="E172" s="41"/>
      <c r="F172" s="41"/>
      <c r="G172" s="41"/>
      <c r="H172" s="41"/>
      <c r="I172" s="43"/>
    </row>
    <row r="173" spans="1:9">
      <c r="A173" s="39"/>
      <c r="B173" s="40"/>
      <c r="C173" s="41"/>
      <c r="D173" s="42"/>
      <c r="E173" s="41"/>
      <c r="F173" s="41"/>
      <c r="G173" s="41"/>
      <c r="H173" s="41"/>
      <c r="I173" s="43"/>
    </row>
    <row r="174" spans="1:9">
      <c r="A174" s="39"/>
      <c r="B174" s="40"/>
      <c r="C174" s="41"/>
      <c r="D174" s="42"/>
      <c r="E174" s="41"/>
      <c r="F174" s="41"/>
      <c r="G174" s="41"/>
      <c r="H174" s="41"/>
      <c r="I174" s="43"/>
    </row>
    <row r="175" spans="1:9">
      <c r="A175" s="39"/>
      <c r="B175" s="40"/>
      <c r="C175" s="41"/>
      <c r="D175" s="42"/>
      <c r="E175" s="41"/>
      <c r="F175" s="41"/>
      <c r="G175" s="41"/>
      <c r="H175" s="41"/>
      <c r="I175" s="43"/>
    </row>
    <row r="176" spans="1:9">
      <c r="A176" s="39"/>
      <c r="B176" s="40"/>
      <c r="C176" s="41"/>
      <c r="D176" s="42"/>
      <c r="E176" s="41"/>
      <c r="F176" s="41"/>
      <c r="G176" s="41"/>
      <c r="H176" s="41"/>
      <c r="I176" s="43"/>
    </row>
    <row r="177" spans="1:9">
      <c r="A177" s="39"/>
      <c r="B177" s="40"/>
      <c r="C177" s="41"/>
      <c r="D177" s="42"/>
      <c r="E177" s="41"/>
      <c r="F177" s="41"/>
      <c r="G177" s="41"/>
      <c r="H177" s="41"/>
      <c r="I177" s="43"/>
    </row>
    <row r="178" spans="1:9">
      <c r="A178" s="39"/>
      <c r="B178" s="40"/>
      <c r="C178" s="41"/>
      <c r="D178" s="42"/>
      <c r="E178" s="41"/>
      <c r="F178" s="41"/>
      <c r="G178" s="41"/>
      <c r="H178" s="41"/>
      <c r="I178" s="43"/>
    </row>
    <row r="179" spans="1:9">
      <c r="A179" s="39"/>
      <c r="B179" s="40"/>
      <c r="C179" s="41"/>
      <c r="D179" s="42"/>
      <c r="E179" s="41"/>
      <c r="F179" s="41"/>
      <c r="G179" s="41"/>
      <c r="H179" s="41"/>
      <c r="I179" s="43"/>
    </row>
    <row r="180" spans="1:9">
      <c r="A180" s="39"/>
      <c r="B180" s="40"/>
      <c r="C180" s="41"/>
      <c r="D180" s="42"/>
      <c r="E180" s="41"/>
      <c r="F180" s="41"/>
      <c r="G180" s="41"/>
      <c r="H180" s="41"/>
      <c r="I180" s="43"/>
    </row>
    <row r="181" spans="1:9">
      <c r="A181" s="39"/>
      <c r="B181" s="40"/>
      <c r="C181" s="41"/>
      <c r="D181" s="42"/>
      <c r="E181" s="41"/>
      <c r="F181" s="41"/>
      <c r="G181" s="41"/>
      <c r="H181" s="41"/>
      <c r="I181" s="43"/>
    </row>
    <row r="182" spans="1:9">
      <c r="A182" s="39"/>
      <c r="B182" s="40"/>
      <c r="C182" s="41"/>
      <c r="D182" s="42"/>
      <c r="E182" s="41"/>
      <c r="F182" s="41"/>
      <c r="G182" s="41"/>
      <c r="H182" s="41"/>
      <c r="I182" s="43"/>
    </row>
    <row r="183" spans="1:9">
      <c r="A183" s="39"/>
      <c r="B183" s="40"/>
      <c r="C183" s="41"/>
      <c r="D183" s="42"/>
      <c r="E183" s="41"/>
      <c r="F183" s="41"/>
      <c r="G183" s="41"/>
      <c r="H183" s="41"/>
      <c r="I183" s="43"/>
    </row>
    <row r="184" spans="1:9">
      <c r="A184" s="39"/>
      <c r="B184" s="40"/>
      <c r="C184" s="41"/>
      <c r="D184" s="42"/>
      <c r="E184" s="41"/>
      <c r="F184" s="41"/>
      <c r="G184" s="41"/>
      <c r="H184" s="41"/>
      <c r="I184" s="43"/>
    </row>
    <row r="185" spans="1:9">
      <c r="A185" s="39"/>
      <c r="B185" s="40"/>
      <c r="C185" s="41"/>
      <c r="D185" s="42"/>
      <c r="E185" s="41"/>
      <c r="F185" s="41"/>
      <c r="G185" s="41"/>
      <c r="H185" s="41"/>
      <c r="I185" s="43"/>
    </row>
    <row r="186" spans="1:9">
      <c r="A186" s="39"/>
      <c r="B186" s="40"/>
      <c r="C186" s="41"/>
      <c r="D186" s="42"/>
      <c r="E186" s="41"/>
      <c r="F186" s="41"/>
      <c r="G186" s="41"/>
      <c r="H186" s="41"/>
      <c r="I186" s="43"/>
    </row>
    <row r="187" spans="1:9">
      <c r="A187" s="39"/>
      <c r="B187" s="40"/>
      <c r="C187" s="41"/>
      <c r="D187" s="42"/>
      <c r="E187" s="41"/>
      <c r="F187" s="41"/>
      <c r="G187" s="41"/>
      <c r="H187" s="41"/>
      <c r="I187" s="43"/>
    </row>
    <row r="188" spans="1:9">
      <c r="A188" s="39"/>
      <c r="B188" s="40"/>
      <c r="C188" s="41"/>
      <c r="D188" s="42"/>
      <c r="E188" s="41"/>
      <c r="F188" s="41"/>
      <c r="G188" s="41"/>
      <c r="H188" s="41"/>
      <c r="I188" s="43"/>
    </row>
    <row r="189" spans="1:9">
      <c r="A189" s="39"/>
      <c r="B189" s="40"/>
      <c r="C189" s="41"/>
      <c r="D189" s="42"/>
      <c r="E189" s="41"/>
      <c r="F189" s="41"/>
      <c r="G189" s="41"/>
      <c r="H189" s="41"/>
      <c r="I189" s="43"/>
    </row>
    <row r="190" spans="1:9">
      <c r="A190" s="39"/>
      <c r="B190" s="40"/>
      <c r="C190" s="41"/>
      <c r="D190" s="42"/>
      <c r="E190" s="41"/>
      <c r="F190" s="41"/>
      <c r="G190" s="41"/>
      <c r="H190" s="41"/>
      <c r="I190" s="43"/>
    </row>
    <row r="191" spans="1:9">
      <c r="A191" s="39"/>
      <c r="B191" s="40"/>
      <c r="C191" s="41"/>
      <c r="D191" s="42"/>
      <c r="E191" s="41"/>
      <c r="F191" s="41"/>
      <c r="G191" s="41"/>
      <c r="H191" s="41"/>
      <c r="I191" s="43"/>
    </row>
    <row r="192" spans="1:9">
      <c r="A192" s="39"/>
      <c r="B192" s="40"/>
      <c r="C192" s="41"/>
      <c r="D192" s="42"/>
      <c r="E192" s="41"/>
      <c r="F192" s="41"/>
      <c r="G192" s="41"/>
      <c r="H192" s="41"/>
      <c r="I192" s="43"/>
    </row>
    <row r="193" spans="1:9">
      <c r="A193" s="39"/>
      <c r="B193" s="40"/>
      <c r="C193" s="41"/>
      <c r="D193" s="42"/>
      <c r="E193" s="41"/>
      <c r="F193" s="41"/>
      <c r="G193" s="41"/>
      <c r="H193" s="41"/>
      <c r="I193" s="43"/>
    </row>
    <row r="194" spans="1:9">
      <c r="A194" s="39"/>
      <c r="B194" s="40"/>
      <c r="C194" s="41"/>
      <c r="D194" s="42"/>
      <c r="E194" s="41"/>
      <c r="F194" s="41"/>
      <c r="G194" s="41"/>
      <c r="H194" s="41"/>
      <c r="I194" s="43"/>
    </row>
    <row r="195" spans="1:9">
      <c r="A195" s="39"/>
      <c r="B195" s="40"/>
      <c r="C195" s="41"/>
      <c r="D195" s="42"/>
      <c r="E195" s="41"/>
      <c r="F195" s="41"/>
      <c r="G195" s="41"/>
      <c r="H195" s="41"/>
      <c r="I195" s="43"/>
    </row>
    <row r="196" spans="1:9">
      <c r="A196" s="39"/>
      <c r="B196" s="40"/>
      <c r="C196" s="41"/>
      <c r="D196" s="42"/>
      <c r="E196" s="41"/>
      <c r="F196" s="41"/>
      <c r="G196" s="41"/>
      <c r="H196" s="41"/>
      <c r="I196" s="43"/>
    </row>
    <row r="197" spans="1:9">
      <c r="A197" s="39"/>
      <c r="B197" s="40"/>
      <c r="C197" s="41"/>
      <c r="D197" s="42"/>
      <c r="E197" s="41"/>
      <c r="F197" s="41"/>
      <c r="G197" s="41"/>
      <c r="H197" s="41"/>
      <c r="I197" s="43"/>
    </row>
    <row r="198" spans="1:9">
      <c r="A198" s="39"/>
      <c r="B198" s="40"/>
      <c r="C198" s="41"/>
      <c r="D198" s="42"/>
      <c r="E198" s="41"/>
      <c r="F198" s="41"/>
      <c r="G198" s="41"/>
      <c r="H198" s="41"/>
      <c r="I198" s="43"/>
    </row>
    <row r="199" spans="1:9">
      <c r="A199" s="39"/>
      <c r="B199" s="40"/>
      <c r="C199" s="41"/>
      <c r="D199" s="42"/>
      <c r="E199" s="41"/>
      <c r="F199" s="41"/>
      <c r="G199" s="41"/>
      <c r="H199" s="41"/>
      <c r="I199" s="43"/>
    </row>
    <row r="200" spans="1:9">
      <c r="A200" s="39"/>
      <c r="B200" s="40"/>
      <c r="C200" s="41"/>
      <c r="D200" s="42"/>
      <c r="E200" s="41"/>
      <c r="F200" s="41"/>
      <c r="G200" s="41"/>
      <c r="H200" s="41"/>
      <c r="I200" s="43"/>
    </row>
    <row r="201" spans="1:9">
      <c r="A201" s="39"/>
      <c r="B201" s="40"/>
      <c r="C201" s="41"/>
      <c r="D201" s="42"/>
      <c r="E201" s="41"/>
      <c r="F201" s="41"/>
      <c r="G201" s="41"/>
      <c r="H201" s="41"/>
      <c r="I201" s="43"/>
    </row>
    <row r="202" spans="1:9">
      <c r="A202" s="39"/>
      <c r="B202" s="40"/>
      <c r="C202" s="41"/>
      <c r="D202" s="42"/>
      <c r="E202" s="41"/>
      <c r="F202" s="41"/>
      <c r="G202" s="41"/>
      <c r="H202" s="41"/>
      <c r="I202" s="43"/>
    </row>
    <row r="203" spans="1:9">
      <c r="A203" s="39"/>
      <c r="B203" s="40"/>
      <c r="C203" s="41"/>
      <c r="D203" s="42"/>
      <c r="E203" s="41"/>
      <c r="F203" s="41"/>
      <c r="G203" s="41"/>
      <c r="H203" s="41"/>
      <c r="I203" s="43"/>
    </row>
    <row r="204" spans="1:9">
      <c r="A204" s="39"/>
      <c r="B204" s="40"/>
      <c r="C204" s="41"/>
      <c r="D204" s="42"/>
      <c r="E204" s="41"/>
      <c r="F204" s="41"/>
      <c r="G204" s="41"/>
      <c r="H204" s="41"/>
      <c r="I204" s="43"/>
    </row>
    <row r="205" spans="1:9">
      <c r="A205" s="39"/>
      <c r="B205" s="40"/>
      <c r="C205" s="41"/>
      <c r="D205" s="42"/>
      <c r="E205" s="41"/>
      <c r="F205" s="41"/>
      <c r="G205" s="41"/>
      <c r="H205" s="41"/>
      <c r="I205" s="43"/>
    </row>
    <row r="206" spans="1:9">
      <c r="A206" s="39"/>
      <c r="B206" s="40"/>
      <c r="C206" s="41"/>
      <c r="D206" s="42"/>
      <c r="E206" s="41"/>
      <c r="F206" s="41"/>
      <c r="G206" s="41"/>
      <c r="H206" s="41"/>
      <c r="I206" s="43"/>
    </row>
    <row r="207" spans="1:9">
      <c r="A207" s="39"/>
      <c r="B207" s="40"/>
      <c r="C207" s="41"/>
      <c r="D207" s="42"/>
      <c r="E207" s="41"/>
      <c r="F207" s="41"/>
      <c r="G207" s="41"/>
      <c r="H207" s="41"/>
      <c r="I207" s="43"/>
    </row>
    <row r="208" spans="1:9">
      <c r="A208" s="39"/>
      <c r="B208" s="40"/>
      <c r="C208" s="41"/>
      <c r="D208" s="42"/>
      <c r="E208" s="41"/>
      <c r="F208" s="41"/>
      <c r="G208" s="41"/>
      <c r="H208" s="41"/>
      <c r="I208" s="43"/>
    </row>
    <row r="209" spans="1:9">
      <c r="A209" s="39"/>
      <c r="B209" s="40"/>
      <c r="C209" s="41"/>
      <c r="D209" s="42"/>
      <c r="E209" s="41"/>
      <c r="F209" s="41"/>
      <c r="G209" s="41"/>
      <c r="H209" s="41"/>
      <c r="I209" s="43"/>
    </row>
    <row r="210" spans="1:9">
      <c r="A210" s="39"/>
      <c r="B210" s="40"/>
      <c r="C210" s="41"/>
      <c r="D210" s="42"/>
      <c r="E210" s="41"/>
      <c r="F210" s="41"/>
      <c r="G210" s="41"/>
      <c r="H210" s="41"/>
      <c r="I210" s="43"/>
    </row>
    <row r="211" spans="1:9">
      <c r="A211" s="39"/>
      <c r="B211" s="40"/>
      <c r="C211" s="41"/>
      <c r="D211" s="42"/>
      <c r="E211" s="41"/>
      <c r="F211" s="41"/>
      <c r="G211" s="41"/>
      <c r="H211" s="41"/>
      <c r="I211" s="43"/>
    </row>
    <row r="212" spans="1:9">
      <c r="A212" s="39"/>
      <c r="B212" s="40"/>
      <c r="C212" s="41"/>
      <c r="D212" s="42"/>
      <c r="E212" s="41"/>
      <c r="F212" s="41"/>
      <c r="G212" s="41"/>
      <c r="H212" s="41"/>
      <c r="I212" s="43"/>
    </row>
    <row r="213" spans="1:9">
      <c r="A213" s="39"/>
      <c r="B213" s="40"/>
      <c r="C213" s="41"/>
      <c r="D213" s="42"/>
      <c r="E213" s="41"/>
      <c r="F213" s="41"/>
      <c r="G213" s="41"/>
      <c r="H213" s="41"/>
      <c r="I213" s="43"/>
    </row>
    <row r="214" spans="1:9">
      <c r="A214" s="39"/>
      <c r="B214" s="40"/>
      <c r="C214" s="41"/>
      <c r="D214" s="42"/>
      <c r="E214" s="41"/>
      <c r="F214" s="41"/>
      <c r="G214" s="41"/>
      <c r="H214" s="41"/>
      <c r="I214" s="43"/>
    </row>
    <row r="215" spans="1:9">
      <c r="A215" s="39"/>
      <c r="B215" s="40"/>
      <c r="C215" s="41"/>
      <c r="D215" s="42"/>
      <c r="E215" s="41"/>
      <c r="F215" s="41"/>
      <c r="G215" s="41"/>
      <c r="H215" s="41"/>
      <c r="I215" s="43"/>
    </row>
    <row r="216" spans="1:9">
      <c r="A216" s="39"/>
      <c r="B216" s="40"/>
      <c r="C216" s="41"/>
      <c r="D216" s="42"/>
      <c r="E216" s="41"/>
      <c r="F216" s="41"/>
      <c r="G216" s="41"/>
      <c r="H216" s="41"/>
      <c r="I216" s="43"/>
    </row>
    <row r="217" spans="1:9">
      <c r="A217" s="39"/>
      <c r="B217" s="40"/>
      <c r="C217" s="41"/>
      <c r="D217" s="42"/>
      <c r="E217" s="41"/>
      <c r="F217" s="41"/>
      <c r="G217" s="41"/>
      <c r="H217" s="41"/>
      <c r="I217" s="43"/>
    </row>
    <row r="218" spans="1:9">
      <c r="A218" s="39"/>
      <c r="B218" s="40"/>
      <c r="C218" s="41"/>
      <c r="D218" s="42"/>
      <c r="E218" s="41"/>
      <c r="F218" s="41"/>
      <c r="G218" s="41"/>
      <c r="H218" s="41"/>
      <c r="I218" s="43"/>
    </row>
    <row r="219" spans="1:9">
      <c r="A219" s="39"/>
      <c r="B219" s="40"/>
      <c r="C219" s="41"/>
      <c r="D219" s="42"/>
      <c r="E219" s="41"/>
      <c r="F219" s="41"/>
      <c r="G219" s="41"/>
      <c r="H219" s="41"/>
      <c r="I219" s="43"/>
    </row>
    <row r="220" spans="1:9">
      <c r="A220" s="39"/>
      <c r="B220" s="40"/>
      <c r="C220" s="41"/>
      <c r="D220" s="42"/>
      <c r="E220" s="41"/>
      <c r="F220" s="41"/>
      <c r="G220" s="41"/>
      <c r="H220" s="41"/>
      <c r="I220" s="43"/>
    </row>
    <row r="221" spans="1:9">
      <c r="A221" s="39"/>
      <c r="B221" s="40"/>
      <c r="C221" s="41"/>
      <c r="D221" s="42"/>
      <c r="E221" s="41"/>
      <c r="F221" s="41"/>
      <c r="G221" s="41"/>
      <c r="H221" s="41"/>
      <c r="I221" s="43"/>
    </row>
    <row r="222" spans="1:9">
      <c r="A222" s="39"/>
      <c r="B222" s="40"/>
      <c r="C222" s="41"/>
      <c r="D222" s="42"/>
      <c r="E222" s="41"/>
      <c r="F222" s="41"/>
      <c r="G222" s="41"/>
      <c r="H222" s="41"/>
      <c r="I222" s="43"/>
    </row>
    <row r="223" spans="1:9">
      <c r="A223" s="39"/>
      <c r="B223" s="40"/>
      <c r="C223" s="41"/>
      <c r="D223" s="42"/>
      <c r="E223" s="41"/>
      <c r="F223" s="41"/>
      <c r="G223" s="41"/>
      <c r="H223" s="41"/>
      <c r="I223" s="43"/>
    </row>
    <row r="224" spans="1:9">
      <c r="A224" s="39"/>
      <c r="B224" s="40"/>
      <c r="C224" s="41"/>
      <c r="D224" s="42"/>
      <c r="E224" s="41"/>
      <c r="F224" s="41"/>
      <c r="G224" s="41"/>
      <c r="H224" s="41"/>
      <c r="I224" s="43"/>
    </row>
    <row r="225" spans="1:9">
      <c r="A225" s="39"/>
      <c r="B225" s="40"/>
      <c r="C225" s="41"/>
      <c r="D225" s="42"/>
      <c r="E225" s="41"/>
      <c r="F225" s="41"/>
      <c r="G225" s="41"/>
      <c r="H225" s="41"/>
      <c r="I225" s="43"/>
    </row>
    <row r="226" spans="1:9">
      <c r="A226" s="39"/>
      <c r="B226" s="40"/>
      <c r="C226" s="41"/>
      <c r="D226" s="42"/>
      <c r="E226" s="41"/>
      <c r="F226" s="41"/>
      <c r="G226" s="41"/>
      <c r="H226" s="41"/>
      <c r="I226" s="43"/>
    </row>
    <row r="227" spans="1:9">
      <c r="A227" s="39"/>
      <c r="B227" s="40"/>
      <c r="C227" s="41"/>
      <c r="D227" s="42"/>
      <c r="E227" s="41"/>
      <c r="F227" s="41"/>
      <c r="G227" s="41"/>
      <c r="H227" s="41"/>
      <c r="I227" s="43"/>
    </row>
    <row r="228" spans="1:9">
      <c r="A228" s="39"/>
      <c r="B228" s="40"/>
      <c r="C228" s="41"/>
      <c r="D228" s="42"/>
      <c r="E228" s="41"/>
      <c r="F228" s="41"/>
      <c r="G228" s="41"/>
      <c r="H228" s="41"/>
      <c r="I228" s="43"/>
    </row>
    <row r="229" spans="1:9">
      <c r="A229" s="39"/>
      <c r="B229" s="40"/>
      <c r="C229" s="41"/>
      <c r="D229" s="42"/>
      <c r="E229" s="41"/>
      <c r="F229" s="41"/>
      <c r="G229" s="41"/>
      <c r="H229" s="41"/>
      <c r="I229" s="43"/>
    </row>
    <row r="230" spans="1:9">
      <c r="A230" s="39"/>
      <c r="B230" s="40"/>
      <c r="C230" s="41"/>
      <c r="D230" s="42"/>
      <c r="E230" s="41"/>
      <c r="F230" s="41"/>
      <c r="G230" s="41"/>
      <c r="H230" s="41"/>
      <c r="I230" s="43"/>
    </row>
    <row r="231" spans="1:9">
      <c r="A231" s="39"/>
      <c r="B231" s="40"/>
      <c r="C231" s="41"/>
      <c r="D231" s="42"/>
      <c r="E231" s="41"/>
      <c r="F231" s="41"/>
      <c r="G231" s="41"/>
      <c r="H231" s="41"/>
      <c r="I231" s="43"/>
    </row>
    <row r="232" spans="1:9">
      <c r="A232" s="39"/>
      <c r="B232" s="40"/>
      <c r="C232" s="41"/>
      <c r="D232" s="42"/>
      <c r="E232" s="41"/>
      <c r="F232" s="41"/>
      <c r="G232" s="41"/>
      <c r="H232" s="41"/>
      <c r="I232" s="43"/>
    </row>
    <row r="233" spans="1:9">
      <c r="A233" s="39"/>
      <c r="B233" s="40"/>
      <c r="C233" s="41"/>
      <c r="D233" s="42"/>
      <c r="E233" s="41"/>
      <c r="F233" s="41"/>
      <c r="G233" s="41"/>
      <c r="H233" s="41"/>
      <c r="I233" s="43"/>
    </row>
    <row r="234" spans="1:9">
      <c r="A234" s="39"/>
      <c r="B234" s="40"/>
      <c r="C234" s="41"/>
      <c r="D234" s="42"/>
      <c r="E234" s="41"/>
      <c r="F234" s="41"/>
      <c r="G234" s="41"/>
      <c r="H234" s="41"/>
      <c r="I234" s="43"/>
    </row>
    <row r="235" spans="1:9">
      <c r="A235" s="39"/>
      <c r="B235" s="40"/>
      <c r="C235" s="41"/>
      <c r="D235" s="42"/>
      <c r="E235" s="41"/>
      <c r="F235" s="41"/>
      <c r="G235" s="41"/>
      <c r="H235" s="41"/>
      <c r="I235" s="43"/>
    </row>
    <row r="236" spans="1:9">
      <c r="A236" s="39"/>
      <c r="B236" s="40"/>
      <c r="C236" s="41"/>
      <c r="D236" s="42"/>
      <c r="E236" s="41"/>
      <c r="F236" s="41"/>
      <c r="G236" s="41"/>
      <c r="H236" s="41"/>
      <c r="I236" s="43"/>
    </row>
    <row r="237" spans="1:9">
      <c r="A237" s="39"/>
      <c r="B237" s="40"/>
      <c r="C237" s="41"/>
      <c r="D237" s="42"/>
      <c r="E237" s="41"/>
      <c r="F237" s="41"/>
      <c r="G237" s="41"/>
      <c r="H237" s="41"/>
      <c r="I237" s="43"/>
    </row>
    <row r="238" spans="1:9">
      <c r="A238" s="39"/>
      <c r="B238" s="40"/>
      <c r="C238" s="41"/>
      <c r="D238" s="42"/>
      <c r="E238" s="41"/>
      <c r="F238" s="41"/>
      <c r="G238" s="41"/>
      <c r="H238" s="41"/>
      <c r="I238" s="43"/>
    </row>
    <row r="239" spans="1:9">
      <c r="A239" s="39"/>
      <c r="B239" s="40"/>
      <c r="C239" s="41"/>
      <c r="D239" s="42"/>
      <c r="E239" s="41"/>
      <c r="F239" s="41"/>
      <c r="G239" s="41"/>
      <c r="H239" s="41"/>
      <c r="I239" s="43"/>
    </row>
    <row r="240" spans="1:9">
      <c r="A240" s="39"/>
      <c r="B240" s="40"/>
      <c r="C240" s="41"/>
      <c r="D240" s="42"/>
      <c r="E240" s="41"/>
      <c r="F240" s="41"/>
      <c r="G240" s="41"/>
      <c r="H240" s="41"/>
      <c r="I240" s="43"/>
    </row>
    <row r="241" spans="1:9">
      <c r="A241" s="39"/>
      <c r="B241" s="40"/>
      <c r="C241" s="41"/>
      <c r="D241" s="42"/>
      <c r="E241" s="41"/>
      <c r="F241" s="41"/>
      <c r="G241" s="41"/>
      <c r="H241" s="41"/>
      <c r="I241" s="43"/>
    </row>
    <row r="242" spans="1:9">
      <c r="A242" s="39"/>
      <c r="B242" s="40"/>
      <c r="C242" s="41"/>
      <c r="D242" s="42"/>
      <c r="E242" s="41"/>
      <c r="F242" s="41"/>
      <c r="G242" s="41"/>
      <c r="H242" s="41"/>
      <c r="I242" s="43"/>
    </row>
    <row r="243" spans="1:9">
      <c r="A243" s="39"/>
      <c r="B243" s="40"/>
      <c r="C243" s="41"/>
      <c r="D243" s="42"/>
      <c r="E243" s="41"/>
      <c r="F243" s="41"/>
      <c r="G243" s="41"/>
      <c r="H243" s="41"/>
      <c r="I243" s="43"/>
    </row>
    <row r="244" spans="1:9">
      <c r="A244" s="39"/>
      <c r="B244" s="40"/>
      <c r="C244" s="41"/>
      <c r="D244" s="42"/>
      <c r="E244" s="41"/>
      <c r="F244" s="41"/>
      <c r="G244" s="41"/>
      <c r="H244" s="41"/>
      <c r="I244" s="43"/>
    </row>
    <row r="245" spans="1:9">
      <c r="A245" s="39"/>
      <c r="B245" s="40"/>
      <c r="C245" s="41"/>
      <c r="D245" s="42"/>
      <c r="E245" s="41"/>
      <c r="F245" s="41"/>
      <c r="G245" s="41"/>
      <c r="H245" s="41"/>
      <c r="I245" s="43"/>
    </row>
    <row r="246" spans="1:9">
      <c r="A246" s="39"/>
      <c r="B246" s="40"/>
      <c r="C246" s="41"/>
      <c r="D246" s="42"/>
      <c r="E246" s="41"/>
      <c r="F246" s="41"/>
      <c r="G246" s="41"/>
      <c r="H246" s="41"/>
      <c r="I246" s="43"/>
    </row>
    <row r="247" spans="1:9">
      <c r="A247" s="39"/>
      <c r="B247" s="40"/>
      <c r="C247" s="41"/>
      <c r="D247" s="42"/>
      <c r="E247" s="41"/>
      <c r="F247" s="41"/>
      <c r="G247" s="41"/>
      <c r="H247" s="41"/>
      <c r="I247" s="43"/>
    </row>
    <row r="248" spans="1:9">
      <c r="A248" s="39"/>
      <c r="B248" s="40"/>
      <c r="C248" s="41"/>
      <c r="D248" s="42"/>
      <c r="E248" s="41"/>
      <c r="F248" s="41"/>
      <c r="G248" s="41"/>
      <c r="H248" s="41"/>
      <c r="I248" s="43"/>
    </row>
    <row r="249" spans="1:9">
      <c r="A249" s="39"/>
      <c r="B249" s="40"/>
      <c r="C249" s="41"/>
      <c r="D249" s="42"/>
      <c r="E249" s="41"/>
      <c r="F249" s="41"/>
      <c r="G249" s="41"/>
      <c r="H249" s="41"/>
      <c r="I249" s="43"/>
    </row>
    <row r="250" spans="1:9">
      <c r="A250" s="39"/>
      <c r="B250" s="40"/>
      <c r="C250" s="41"/>
      <c r="D250" s="42"/>
      <c r="E250" s="41"/>
      <c r="F250" s="41"/>
      <c r="G250" s="41"/>
      <c r="H250" s="41"/>
      <c r="I250" s="43"/>
    </row>
    <row r="251" spans="1:9">
      <c r="A251" s="39"/>
      <c r="B251" s="40"/>
      <c r="C251" s="41"/>
      <c r="D251" s="42"/>
      <c r="E251" s="41"/>
      <c r="F251" s="41"/>
      <c r="G251" s="41"/>
      <c r="H251" s="41"/>
      <c r="I251" s="43"/>
    </row>
    <row r="252" spans="1:9">
      <c r="A252" s="39"/>
      <c r="B252" s="40"/>
      <c r="C252" s="41"/>
      <c r="D252" s="42"/>
      <c r="E252" s="41"/>
      <c r="F252" s="41"/>
      <c r="G252" s="41"/>
      <c r="H252" s="41"/>
      <c r="I252" s="43"/>
    </row>
    <row r="253" spans="1:9">
      <c r="A253" s="39"/>
      <c r="B253" s="40"/>
      <c r="C253" s="41"/>
      <c r="D253" s="42"/>
      <c r="E253" s="41"/>
      <c r="F253" s="41"/>
      <c r="G253" s="41"/>
      <c r="H253" s="41"/>
      <c r="I253" s="43"/>
    </row>
    <row r="254" spans="1:9">
      <c r="A254" s="39"/>
      <c r="B254" s="40"/>
      <c r="C254" s="41"/>
      <c r="D254" s="42"/>
      <c r="E254" s="41"/>
      <c r="F254" s="41"/>
      <c r="G254" s="41"/>
      <c r="H254" s="41"/>
      <c r="I254" s="43"/>
    </row>
    <row r="255" spans="1:9">
      <c r="A255" s="39"/>
      <c r="B255" s="40"/>
      <c r="C255" s="41"/>
      <c r="D255" s="42"/>
      <c r="E255" s="41"/>
      <c r="F255" s="41"/>
      <c r="G255" s="41"/>
      <c r="H255" s="41"/>
      <c r="I255" s="43"/>
    </row>
    <row r="256" spans="1:9">
      <c r="A256" s="39"/>
      <c r="B256" s="40"/>
      <c r="C256" s="41"/>
      <c r="D256" s="42"/>
      <c r="E256" s="41"/>
      <c r="F256" s="41"/>
      <c r="G256" s="41"/>
      <c r="H256" s="41"/>
      <c r="I256" s="43"/>
    </row>
    <row r="257" spans="1:9">
      <c r="A257" s="39"/>
      <c r="B257" s="40"/>
      <c r="C257" s="41"/>
      <c r="D257" s="42"/>
      <c r="E257" s="41"/>
      <c r="F257" s="41"/>
      <c r="G257" s="41"/>
      <c r="H257" s="41"/>
      <c r="I257" s="43"/>
    </row>
    <row r="258" spans="1:9">
      <c r="A258" s="39"/>
      <c r="B258" s="40"/>
      <c r="C258" s="41"/>
      <c r="D258" s="42"/>
      <c r="E258" s="41"/>
      <c r="F258" s="41"/>
      <c r="G258" s="41"/>
      <c r="H258" s="41"/>
      <c r="I258" s="43"/>
    </row>
    <row r="259" spans="1:9">
      <c r="A259" s="39"/>
      <c r="B259" s="40"/>
      <c r="C259" s="41"/>
      <c r="D259" s="42"/>
      <c r="E259" s="41"/>
      <c r="F259" s="41"/>
      <c r="G259" s="41"/>
      <c r="H259" s="41"/>
      <c r="I259" s="43"/>
    </row>
    <row r="260" spans="1:9">
      <c r="A260" s="39"/>
      <c r="B260" s="40"/>
      <c r="C260" s="41"/>
      <c r="D260" s="42"/>
      <c r="E260" s="41"/>
      <c r="F260" s="41"/>
      <c r="G260" s="41"/>
      <c r="H260" s="41"/>
      <c r="I260" s="43"/>
    </row>
    <row r="261" spans="1:9">
      <c r="A261" s="39"/>
      <c r="B261" s="40"/>
      <c r="C261" s="41"/>
      <c r="D261" s="42"/>
      <c r="E261" s="41"/>
      <c r="F261" s="41"/>
      <c r="G261" s="41"/>
      <c r="H261" s="41"/>
      <c r="I261" s="43"/>
    </row>
    <row r="262" spans="1:9">
      <c r="A262" s="39"/>
      <c r="B262" s="40"/>
      <c r="C262" s="41"/>
      <c r="D262" s="42"/>
      <c r="E262" s="41"/>
      <c r="F262" s="41"/>
      <c r="G262" s="41"/>
      <c r="H262" s="41"/>
      <c r="I262" s="43"/>
    </row>
    <row r="263" spans="1:9">
      <c r="A263" s="39"/>
      <c r="B263" s="40"/>
      <c r="C263" s="41"/>
      <c r="D263" s="42"/>
      <c r="E263" s="41"/>
      <c r="F263" s="41"/>
      <c r="G263" s="41"/>
      <c r="H263" s="41"/>
      <c r="I263" s="43"/>
    </row>
    <row r="264" spans="1:9">
      <c r="A264" s="39"/>
      <c r="B264" s="40"/>
      <c r="C264" s="41"/>
      <c r="D264" s="42"/>
      <c r="E264" s="41"/>
      <c r="F264" s="41"/>
      <c r="G264" s="41"/>
      <c r="H264" s="41"/>
      <c r="I264" s="43"/>
    </row>
    <row r="265" spans="1:9">
      <c r="A265" s="39"/>
      <c r="B265" s="40"/>
      <c r="C265" s="41"/>
      <c r="D265" s="42"/>
      <c r="E265" s="41"/>
      <c r="F265" s="41"/>
      <c r="G265" s="41"/>
      <c r="H265" s="41"/>
      <c r="I265" s="43"/>
    </row>
    <row r="266" spans="1:9">
      <c r="A266" s="39"/>
      <c r="B266" s="40"/>
      <c r="C266" s="41"/>
      <c r="D266" s="42"/>
      <c r="E266" s="41"/>
      <c r="F266" s="41"/>
      <c r="G266" s="41"/>
      <c r="H266" s="41"/>
      <c r="I266" s="43"/>
    </row>
    <row r="267" spans="1:9">
      <c r="A267" s="39"/>
      <c r="B267" s="40"/>
      <c r="C267" s="41"/>
      <c r="D267" s="42"/>
      <c r="E267" s="41"/>
      <c r="F267" s="41"/>
      <c r="G267" s="41"/>
      <c r="H267" s="41"/>
      <c r="I267" s="43"/>
    </row>
    <row r="268" spans="1:9">
      <c r="A268" s="39"/>
      <c r="B268" s="40"/>
      <c r="C268" s="41"/>
      <c r="D268" s="42"/>
      <c r="E268" s="41"/>
      <c r="F268" s="41"/>
      <c r="G268" s="41"/>
      <c r="H268" s="41"/>
      <c r="I268" s="43"/>
    </row>
    <row r="269" spans="1:9">
      <c r="A269" s="39"/>
      <c r="B269" s="40"/>
      <c r="C269" s="41"/>
      <c r="D269" s="42"/>
      <c r="E269" s="41"/>
      <c r="F269" s="41"/>
      <c r="G269" s="41"/>
      <c r="H269" s="41"/>
      <c r="I269" s="43"/>
    </row>
    <row r="270" spans="1:9">
      <c r="A270" s="39"/>
      <c r="B270" s="40"/>
      <c r="C270" s="41"/>
      <c r="D270" s="42"/>
      <c r="E270" s="41"/>
      <c r="F270" s="41"/>
      <c r="G270" s="41"/>
      <c r="H270" s="41"/>
      <c r="I270" s="43"/>
    </row>
    <row r="271" spans="1:9">
      <c r="A271" s="39"/>
      <c r="B271" s="40"/>
      <c r="C271" s="41"/>
      <c r="D271" s="42"/>
      <c r="E271" s="41"/>
      <c r="F271" s="41"/>
      <c r="G271" s="41"/>
      <c r="H271" s="41"/>
      <c r="I271" s="43"/>
    </row>
    <row r="272" spans="1:9">
      <c r="A272" s="39"/>
      <c r="B272" s="40"/>
      <c r="C272" s="41"/>
      <c r="D272" s="42"/>
      <c r="E272" s="41"/>
      <c r="F272" s="41"/>
      <c r="G272" s="41"/>
      <c r="H272" s="41"/>
      <c r="I272" s="43"/>
    </row>
    <row r="273" spans="1:9">
      <c r="A273" s="39"/>
      <c r="B273" s="40"/>
      <c r="C273" s="41"/>
      <c r="D273" s="42"/>
      <c r="E273" s="41"/>
      <c r="F273" s="41"/>
      <c r="G273" s="41"/>
      <c r="H273" s="41"/>
      <c r="I273" s="43"/>
    </row>
    <row r="274" spans="1:9">
      <c r="A274" s="39"/>
      <c r="B274" s="40"/>
      <c r="C274" s="41"/>
      <c r="D274" s="42"/>
      <c r="E274" s="41"/>
      <c r="F274" s="41"/>
      <c r="G274" s="41"/>
      <c r="H274" s="41"/>
      <c r="I274" s="43"/>
    </row>
    <row r="275" spans="1:9">
      <c r="A275" s="39"/>
      <c r="B275" s="40"/>
      <c r="C275" s="41"/>
      <c r="D275" s="42"/>
      <c r="E275" s="41"/>
      <c r="F275" s="41"/>
      <c r="G275" s="41"/>
      <c r="H275" s="41"/>
      <c r="I275" s="43"/>
    </row>
    <row r="276" spans="1:9">
      <c r="A276" s="39"/>
      <c r="B276" s="40"/>
      <c r="C276" s="41"/>
      <c r="D276" s="42"/>
      <c r="E276" s="41"/>
      <c r="F276" s="41"/>
      <c r="G276" s="41"/>
      <c r="H276" s="41"/>
      <c r="I276" s="43"/>
    </row>
    <row r="277" spans="1:9">
      <c r="A277" s="39"/>
      <c r="B277" s="40"/>
      <c r="C277" s="41"/>
      <c r="D277" s="42"/>
      <c r="E277" s="41"/>
      <c r="F277" s="41"/>
      <c r="G277" s="41"/>
      <c r="H277" s="41"/>
      <c r="I277" s="43"/>
    </row>
    <row r="278" spans="1:9">
      <c r="A278" s="39"/>
      <c r="B278" s="40"/>
      <c r="C278" s="41"/>
      <c r="D278" s="42"/>
      <c r="E278" s="41"/>
      <c r="F278" s="41"/>
      <c r="G278" s="41"/>
      <c r="H278" s="41"/>
      <c r="I278" s="43"/>
    </row>
    <row r="279" spans="1:9">
      <c r="A279" s="39"/>
      <c r="B279" s="40"/>
      <c r="C279" s="41"/>
      <c r="D279" s="42"/>
      <c r="E279" s="41"/>
      <c r="F279" s="41"/>
      <c r="G279" s="41"/>
      <c r="H279" s="41"/>
      <c r="I279" s="43"/>
    </row>
    <row r="280" spans="1:9">
      <c r="A280" s="39"/>
      <c r="B280" s="40"/>
      <c r="C280" s="41"/>
      <c r="D280" s="42"/>
      <c r="E280" s="41"/>
      <c r="F280" s="41"/>
      <c r="G280" s="41"/>
      <c r="H280" s="41"/>
      <c r="I280" s="43"/>
    </row>
    <row r="281" spans="1:9">
      <c r="A281" s="39"/>
      <c r="B281" s="40"/>
      <c r="C281" s="41"/>
      <c r="D281" s="42"/>
      <c r="E281" s="41"/>
      <c r="F281" s="41"/>
      <c r="G281" s="41"/>
      <c r="H281" s="41"/>
      <c r="I281" s="43"/>
    </row>
    <row r="282" spans="1:9">
      <c r="A282" s="39"/>
      <c r="B282" s="40"/>
      <c r="C282" s="41"/>
      <c r="D282" s="42"/>
      <c r="E282" s="41"/>
      <c r="F282" s="41"/>
      <c r="G282" s="41"/>
      <c r="H282" s="41"/>
      <c r="I282" s="43"/>
    </row>
    <row r="283" spans="1:9">
      <c r="A283" s="39"/>
      <c r="B283" s="40"/>
      <c r="C283" s="41"/>
      <c r="D283" s="42"/>
      <c r="E283" s="41"/>
      <c r="F283" s="41"/>
      <c r="G283" s="41"/>
      <c r="H283" s="41"/>
      <c r="I283" s="43"/>
    </row>
    <row r="284" spans="1:9">
      <c r="A284" s="39"/>
      <c r="B284" s="40"/>
      <c r="C284" s="41"/>
      <c r="D284" s="42"/>
      <c r="E284" s="41"/>
      <c r="F284" s="41"/>
      <c r="G284" s="41"/>
      <c r="H284" s="41"/>
      <c r="I284" s="43"/>
    </row>
    <row r="285" spans="1:9">
      <c r="A285" s="39"/>
      <c r="B285" s="40"/>
      <c r="C285" s="41"/>
      <c r="D285" s="42"/>
      <c r="E285" s="41"/>
      <c r="F285" s="41"/>
      <c r="G285" s="41"/>
      <c r="H285" s="41"/>
      <c r="I285" s="43"/>
    </row>
    <row r="286" spans="1:9">
      <c r="A286" s="39"/>
      <c r="B286" s="40"/>
      <c r="C286" s="41"/>
      <c r="D286" s="42"/>
      <c r="E286" s="41"/>
      <c r="F286" s="41"/>
      <c r="G286" s="41"/>
      <c r="H286" s="41"/>
      <c r="I286" s="43"/>
    </row>
    <row r="287" spans="1:9">
      <c r="A287" s="39"/>
      <c r="B287" s="40"/>
      <c r="C287" s="41"/>
      <c r="D287" s="42"/>
      <c r="E287" s="41"/>
      <c r="F287" s="41"/>
      <c r="G287" s="41"/>
      <c r="H287" s="41"/>
      <c r="I287" s="43"/>
    </row>
    <row r="288" spans="1:9">
      <c r="A288" s="39"/>
      <c r="B288" s="40"/>
      <c r="C288" s="41"/>
      <c r="D288" s="42"/>
      <c r="E288" s="41"/>
      <c r="F288" s="41"/>
      <c r="G288" s="41"/>
      <c r="H288" s="41"/>
      <c r="I288" s="43"/>
    </row>
    <row r="289" spans="1:9">
      <c r="A289" s="39"/>
      <c r="B289" s="40"/>
      <c r="C289" s="41"/>
      <c r="D289" s="42"/>
      <c r="E289" s="41"/>
      <c r="F289" s="41"/>
      <c r="G289" s="41"/>
      <c r="H289" s="41"/>
      <c r="I289" s="43"/>
    </row>
    <row r="290" spans="1:9">
      <c r="A290" s="39"/>
      <c r="B290" s="40"/>
      <c r="C290" s="41"/>
      <c r="D290" s="42"/>
      <c r="E290" s="41"/>
      <c r="F290" s="41"/>
      <c r="G290" s="41"/>
      <c r="H290" s="41"/>
      <c r="I290" s="43"/>
    </row>
    <row r="291" spans="1:9">
      <c r="A291" s="39"/>
      <c r="B291" s="40"/>
      <c r="C291" s="41"/>
      <c r="D291" s="42"/>
      <c r="E291" s="41"/>
      <c r="F291" s="41"/>
      <c r="G291" s="41"/>
      <c r="H291" s="41"/>
      <c r="I291" s="43"/>
    </row>
    <row r="292" spans="1:9">
      <c r="A292" s="39"/>
      <c r="B292" s="40"/>
      <c r="C292" s="41"/>
      <c r="D292" s="42"/>
      <c r="E292" s="41"/>
      <c r="F292" s="41"/>
      <c r="G292" s="41"/>
      <c r="H292" s="41"/>
      <c r="I292" s="43"/>
    </row>
    <row r="293" spans="1:9">
      <c r="A293" s="39"/>
      <c r="B293" s="40"/>
      <c r="C293" s="41"/>
      <c r="D293" s="42"/>
      <c r="E293" s="41"/>
      <c r="F293" s="41"/>
      <c r="G293" s="41"/>
      <c r="H293" s="41"/>
      <c r="I293" s="43"/>
    </row>
    <row r="294" spans="1:9">
      <c r="A294" s="39"/>
      <c r="B294" s="40"/>
      <c r="C294" s="41"/>
      <c r="D294" s="42"/>
      <c r="E294" s="41"/>
      <c r="F294" s="41"/>
      <c r="G294" s="41"/>
      <c r="H294" s="41"/>
      <c r="I294" s="43"/>
    </row>
    <row r="295" spans="1:9">
      <c r="A295" s="39"/>
      <c r="B295" s="40"/>
      <c r="C295" s="41"/>
      <c r="D295" s="42"/>
      <c r="E295" s="41"/>
      <c r="F295" s="41"/>
      <c r="G295" s="41"/>
      <c r="H295" s="41"/>
      <c r="I295" s="43"/>
    </row>
    <row r="296" spans="1:9">
      <c r="A296" s="39"/>
      <c r="B296" s="40"/>
      <c r="C296" s="41"/>
      <c r="D296" s="42"/>
      <c r="E296" s="41"/>
      <c r="F296" s="41"/>
      <c r="G296" s="41"/>
      <c r="H296" s="41"/>
      <c r="I296" s="43"/>
    </row>
    <row r="297" spans="1:9">
      <c r="A297" s="39"/>
      <c r="B297" s="40"/>
      <c r="C297" s="41"/>
      <c r="D297" s="42"/>
      <c r="E297" s="41"/>
      <c r="F297" s="41"/>
      <c r="G297" s="41"/>
      <c r="H297" s="41"/>
      <c r="I297" s="43"/>
    </row>
    <row r="298" spans="1:9">
      <c r="A298" s="39"/>
      <c r="B298" s="40"/>
      <c r="C298" s="41"/>
      <c r="D298" s="42"/>
      <c r="E298" s="41"/>
      <c r="F298" s="41"/>
      <c r="G298" s="41"/>
      <c r="H298" s="41"/>
      <c r="I298" s="43"/>
    </row>
    <row r="299" spans="1:9">
      <c r="A299" s="39"/>
      <c r="B299" s="40"/>
      <c r="C299" s="41"/>
      <c r="D299" s="42"/>
      <c r="E299" s="41"/>
      <c r="F299" s="41"/>
      <c r="G299" s="41"/>
      <c r="H299" s="41"/>
      <c r="I299" s="43"/>
    </row>
    <row r="300" spans="1:9">
      <c r="A300" s="39"/>
      <c r="B300" s="40"/>
      <c r="C300" s="41"/>
      <c r="D300" s="42"/>
      <c r="E300" s="41"/>
      <c r="F300" s="41"/>
      <c r="G300" s="41"/>
      <c r="H300" s="41"/>
      <c r="I300" s="43"/>
    </row>
    <row r="301" spans="1:9">
      <c r="A301" s="39"/>
      <c r="B301" s="40"/>
      <c r="C301" s="41"/>
      <c r="D301" s="42"/>
      <c r="E301" s="41"/>
      <c r="F301" s="41"/>
      <c r="G301" s="41"/>
      <c r="H301" s="41"/>
      <c r="I301" s="43"/>
    </row>
    <row r="302" spans="1:9">
      <c r="A302" s="39"/>
      <c r="B302" s="40"/>
      <c r="C302" s="41"/>
      <c r="D302" s="42"/>
      <c r="E302" s="41"/>
      <c r="F302" s="41"/>
      <c r="G302" s="41"/>
      <c r="H302" s="41"/>
      <c r="I302" s="43"/>
    </row>
    <row r="303" spans="1:9">
      <c r="A303" s="39"/>
      <c r="B303" s="40"/>
      <c r="C303" s="41"/>
      <c r="D303" s="42"/>
      <c r="E303" s="41"/>
      <c r="F303" s="41"/>
      <c r="G303" s="41"/>
      <c r="H303" s="41"/>
      <c r="I303" s="43"/>
    </row>
    <row r="304" spans="1:9">
      <c r="A304" s="39"/>
      <c r="B304" s="40"/>
      <c r="C304" s="41"/>
      <c r="D304" s="42"/>
      <c r="E304" s="41"/>
      <c r="F304" s="41"/>
      <c r="G304" s="41"/>
      <c r="H304" s="41"/>
      <c r="I304" s="43"/>
    </row>
    <row r="305" spans="1:9">
      <c r="A305" s="39"/>
      <c r="B305" s="40"/>
      <c r="C305" s="41"/>
      <c r="D305" s="42"/>
      <c r="E305" s="41"/>
      <c r="F305" s="41"/>
      <c r="G305" s="41"/>
      <c r="H305" s="41"/>
      <c r="I305" s="43"/>
    </row>
    <row r="306" spans="1:9">
      <c r="A306" s="39"/>
      <c r="B306" s="40"/>
      <c r="C306" s="41"/>
      <c r="D306" s="42"/>
      <c r="E306" s="41"/>
      <c r="F306" s="41"/>
      <c r="G306" s="41"/>
      <c r="H306" s="41"/>
      <c r="I306" s="43"/>
    </row>
    <row r="307" spans="1:9">
      <c r="A307" s="39"/>
      <c r="B307" s="40"/>
      <c r="C307" s="41"/>
      <c r="D307" s="42"/>
      <c r="E307" s="41"/>
      <c r="F307" s="41"/>
      <c r="G307" s="41"/>
      <c r="H307" s="41"/>
      <c r="I307" s="43"/>
    </row>
    <row r="308" spans="1:9">
      <c r="A308" s="39"/>
      <c r="B308" s="40"/>
      <c r="C308" s="41"/>
      <c r="D308" s="42"/>
      <c r="E308" s="41"/>
      <c r="F308" s="41"/>
      <c r="G308" s="41"/>
      <c r="H308" s="41"/>
      <c r="I308" s="43"/>
    </row>
    <row r="309" spans="1:9">
      <c r="A309" s="39"/>
      <c r="B309" s="40"/>
      <c r="C309" s="41"/>
      <c r="D309" s="42"/>
      <c r="E309" s="41"/>
      <c r="F309" s="41"/>
      <c r="G309" s="41"/>
      <c r="H309" s="41"/>
      <c r="I309" s="43"/>
    </row>
    <row r="310" spans="1:9">
      <c r="A310" s="39"/>
      <c r="B310" s="40"/>
      <c r="C310" s="41"/>
      <c r="D310" s="42"/>
      <c r="E310" s="41"/>
      <c r="F310" s="41"/>
      <c r="G310" s="41"/>
      <c r="H310" s="41"/>
      <c r="I310" s="43"/>
    </row>
    <row r="311" spans="1:9">
      <c r="A311" s="39"/>
      <c r="B311" s="40"/>
      <c r="C311" s="41"/>
      <c r="D311" s="42"/>
      <c r="E311" s="41"/>
      <c r="F311" s="41"/>
      <c r="G311" s="41"/>
      <c r="H311" s="41"/>
      <c r="I311" s="43"/>
    </row>
    <row r="312" spans="1:9">
      <c r="A312" s="39"/>
      <c r="B312" s="40"/>
      <c r="C312" s="41"/>
      <c r="D312" s="42"/>
      <c r="E312" s="41"/>
      <c r="F312" s="41"/>
      <c r="G312" s="41"/>
      <c r="H312" s="41"/>
      <c r="I312" s="43"/>
    </row>
    <row r="313" spans="1:9">
      <c r="A313" s="39"/>
      <c r="B313" s="40"/>
      <c r="C313" s="41"/>
      <c r="D313" s="42"/>
      <c r="E313" s="41"/>
      <c r="F313" s="41"/>
      <c r="G313" s="41"/>
      <c r="H313" s="41"/>
      <c r="I313" s="43"/>
    </row>
    <row r="314" spans="1:9">
      <c r="A314" s="39"/>
      <c r="B314" s="40"/>
      <c r="C314" s="41"/>
      <c r="D314" s="42"/>
      <c r="E314" s="41"/>
      <c r="F314" s="41"/>
      <c r="G314" s="41"/>
      <c r="H314" s="41"/>
      <c r="I314" s="43"/>
    </row>
    <row r="315" spans="1:9">
      <c r="A315" s="39"/>
      <c r="B315" s="40"/>
      <c r="C315" s="41"/>
      <c r="D315" s="42"/>
      <c r="E315" s="41"/>
      <c r="F315" s="41"/>
      <c r="G315" s="41"/>
      <c r="H315" s="41"/>
      <c r="I315" s="43"/>
    </row>
    <row r="316" spans="1:9">
      <c r="A316" s="39"/>
      <c r="B316" s="40"/>
      <c r="C316" s="41"/>
      <c r="D316" s="42"/>
      <c r="E316" s="41"/>
      <c r="F316" s="41"/>
      <c r="G316" s="41"/>
      <c r="H316" s="41"/>
      <c r="I316" s="43"/>
    </row>
    <row r="317" spans="1:9">
      <c r="A317" s="39"/>
      <c r="B317" s="40"/>
      <c r="C317" s="41"/>
      <c r="D317" s="42"/>
      <c r="E317" s="41"/>
      <c r="F317" s="41"/>
      <c r="G317" s="41"/>
      <c r="H317" s="41"/>
      <c r="I317" s="43"/>
    </row>
    <row r="318" spans="1:9">
      <c r="A318" s="39"/>
      <c r="B318" s="40"/>
      <c r="C318" s="41"/>
      <c r="D318" s="42"/>
      <c r="E318" s="41"/>
      <c r="F318" s="41"/>
      <c r="G318" s="41"/>
      <c r="H318" s="41"/>
      <c r="I318" s="43"/>
    </row>
    <row r="319" spans="1:9">
      <c r="A319" s="39"/>
      <c r="B319" s="40"/>
      <c r="C319" s="41"/>
      <c r="D319" s="42"/>
      <c r="E319" s="41"/>
      <c r="F319" s="41"/>
      <c r="G319" s="41"/>
      <c r="H319" s="41"/>
      <c r="I319" s="43"/>
    </row>
    <row r="320" spans="1:9">
      <c r="A320" s="39"/>
      <c r="B320" s="40"/>
      <c r="C320" s="41"/>
      <c r="D320" s="42"/>
      <c r="E320" s="41"/>
      <c r="F320" s="41"/>
      <c r="G320" s="41"/>
      <c r="H320" s="41"/>
      <c r="I320" s="43"/>
    </row>
    <row r="321" spans="1:9">
      <c r="A321" s="39"/>
      <c r="B321" s="40"/>
      <c r="C321" s="41"/>
      <c r="D321" s="42"/>
      <c r="E321" s="41"/>
      <c r="F321" s="41"/>
      <c r="G321" s="41"/>
      <c r="H321" s="41"/>
      <c r="I321" s="43"/>
    </row>
    <row r="322" spans="1:9">
      <c r="A322" s="39"/>
      <c r="B322" s="40"/>
      <c r="C322" s="41"/>
      <c r="D322" s="42"/>
      <c r="E322" s="41"/>
      <c r="F322" s="41"/>
      <c r="G322" s="41"/>
      <c r="H322" s="41"/>
      <c r="I322" s="43"/>
    </row>
    <row r="323" spans="1:9">
      <c r="A323" s="39"/>
      <c r="B323" s="40"/>
      <c r="C323" s="41"/>
      <c r="D323" s="42"/>
      <c r="E323" s="41"/>
      <c r="F323" s="41"/>
      <c r="G323" s="41"/>
      <c r="H323" s="41"/>
      <c r="I323" s="43"/>
    </row>
    <row r="324" spans="1:9">
      <c r="A324" s="39"/>
      <c r="B324" s="40"/>
      <c r="C324" s="41"/>
      <c r="D324" s="42"/>
      <c r="E324" s="41"/>
      <c r="F324" s="41"/>
      <c r="G324" s="41"/>
      <c r="H324" s="41"/>
      <c r="I324" s="43"/>
    </row>
    <row r="325" spans="1:9">
      <c r="A325" s="39"/>
      <c r="B325" s="40"/>
      <c r="C325" s="41"/>
      <c r="D325" s="42"/>
      <c r="E325" s="41"/>
      <c r="F325" s="41"/>
      <c r="G325" s="41"/>
      <c r="H325" s="41"/>
      <c r="I325" s="43"/>
    </row>
    <row r="326" spans="1:9">
      <c r="A326" s="39"/>
      <c r="B326" s="40"/>
      <c r="C326" s="41"/>
      <c r="D326" s="42"/>
      <c r="E326" s="41"/>
      <c r="F326" s="41"/>
      <c r="G326" s="41"/>
      <c r="H326" s="41"/>
      <c r="I326" s="43"/>
    </row>
    <row r="327" spans="1:9">
      <c r="A327" s="39"/>
      <c r="B327" s="40"/>
      <c r="C327" s="41"/>
      <c r="D327" s="42"/>
      <c r="E327" s="41"/>
      <c r="F327" s="41"/>
      <c r="G327" s="41"/>
      <c r="H327" s="41"/>
      <c r="I327" s="43"/>
    </row>
    <row r="328" spans="1:9">
      <c r="A328" s="39"/>
      <c r="B328" s="40"/>
      <c r="C328" s="41"/>
      <c r="D328" s="42"/>
      <c r="E328" s="41"/>
      <c r="F328" s="41"/>
      <c r="G328" s="41"/>
      <c r="H328" s="41"/>
      <c r="I328" s="43"/>
    </row>
    <row r="329" spans="1:9">
      <c r="A329" s="39"/>
      <c r="B329" s="40"/>
      <c r="C329" s="41"/>
      <c r="D329" s="42"/>
      <c r="E329" s="41"/>
      <c r="F329" s="41"/>
      <c r="G329" s="41"/>
      <c r="H329" s="41"/>
      <c r="I329" s="43"/>
    </row>
    <row r="330" spans="1:9">
      <c r="A330" s="39"/>
      <c r="B330" s="40"/>
      <c r="C330" s="41"/>
      <c r="D330" s="42"/>
      <c r="E330" s="41"/>
      <c r="F330" s="41"/>
      <c r="G330" s="41"/>
      <c r="H330" s="41"/>
      <c r="I330" s="43"/>
    </row>
    <row r="331" spans="1:9">
      <c r="A331" s="39"/>
      <c r="B331" s="40"/>
      <c r="C331" s="41"/>
      <c r="D331" s="42"/>
      <c r="E331" s="41"/>
      <c r="F331" s="41"/>
      <c r="G331" s="41"/>
      <c r="H331" s="41"/>
      <c r="I331" s="43"/>
    </row>
    <row r="332" spans="1:9">
      <c r="A332" s="39"/>
      <c r="B332" s="40"/>
      <c r="C332" s="41"/>
      <c r="D332" s="42"/>
      <c r="E332" s="41"/>
      <c r="F332" s="41"/>
      <c r="G332" s="41"/>
      <c r="H332" s="41"/>
      <c r="I332" s="43"/>
    </row>
    <row r="333" spans="1:9">
      <c r="A333" s="39"/>
      <c r="B333" s="40"/>
      <c r="C333" s="41"/>
      <c r="D333" s="42"/>
      <c r="E333" s="41"/>
      <c r="F333" s="41"/>
      <c r="G333" s="41"/>
      <c r="H333" s="41"/>
      <c r="I333" s="43"/>
    </row>
    <row r="334" spans="1:9">
      <c r="A334" s="39"/>
      <c r="B334" s="40"/>
      <c r="C334" s="41"/>
      <c r="D334" s="42"/>
      <c r="E334" s="41"/>
      <c r="F334" s="41"/>
      <c r="G334" s="41"/>
      <c r="H334" s="41"/>
      <c r="I334" s="43"/>
    </row>
    <row r="335" spans="1:9">
      <c r="A335" s="39"/>
      <c r="B335" s="40"/>
      <c r="C335" s="41"/>
      <c r="D335" s="42"/>
      <c r="E335" s="41"/>
      <c r="F335" s="41"/>
      <c r="G335" s="41"/>
      <c r="H335" s="41"/>
      <c r="I335" s="43"/>
    </row>
    <row r="336" spans="1:9">
      <c r="A336" s="39"/>
      <c r="B336" s="40"/>
      <c r="C336" s="41"/>
      <c r="D336" s="42"/>
      <c r="E336" s="41"/>
      <c r="F336" s="41"/>
      <c r="G336" s="41"/>
      <c r="H336" s="41"/>
      <c r="I336" s="43"/>
    </row>
    <row r="337" spans="1:9">
      <c r="A337" s="39"/>
      <c r="B337" s="40"/>
      <c r="C337" s="41"/>
      <c r="D337" s="42"/>
      <c r="E337" s="41"/>
      <c r="F337" s="41"/>
      <c r="G337" s="41"/>
      <c r="H337" s="41"/>
      <c r="I337" s="43"/>
    </row>
    <row r="338" spans="1:9">
      <c r="A338" s="39"/>
      <c r="B338" s="40"/>
      <c r="C338" s="41"/>
      <c r="D338" s="42"/>
      <c r="E338" s="41"/>
      <c r="F338" s="41"/>
      <c r="G338" s="41"/>
      <c r="H338" s="41"/>
      <c r="I338" s="43"/>
    </row>
    <row r="339" spans="1:9">
      <c r="A339" s="39"/>
      <c r="B339" s="40"/>
      <c r="C339" s="41"/>
      <c r="D339" s="42"/>
      <c r="E339" s="41"/>
      <c r="F339" s="41"/>
      <c r="G339" s="41"/>
      <c r="H339" s="41"/>
      <c r="I339" s="43"/>
    </row>
    <row r="340" spans="1:9">
      <c r="A340" s="39"/>
      <c r="B340" s="40"/>
      <c r="C340" s="41"/>
      <c r="D340" s="42"/>
      <c r="E340" s="41"/>
      <c r="F340" s="41"/>
      <c r="G340" s="41"/>
      <c r="H340" s="41"/>
      <c r="I340" s="43"/>
    </row>
    <row r="341" spans="1:9">
      <c r="A341" s="39"/>
      <c r="B341" s="40"/>
      <c r="C341" s="41"/>
      <c r="D341" s="42"/>
      <c r="E341" s="41"/>
      <c r="F341" s="41"/>
      <c r="G341" s="41"/>
      <c r="H341" s="41"/>
      <c r="I341" s="43"/>
    </row>
    <row r="342" spans="1:9">
      <c r="A342" s="39"/>
      <c r="B342" s="40"/>
      <c r="C342" s="41"/>
      <c r="D342" s="42"/>
      <c r="E342" s="41"/>
      <c r="F342" s="41"/>
      <c r="G342" s="41"/>
      <c r="H342" s="41"/>
      <c r="I342" s="43"/>
    </row>
    <row r="343" spans="1:9">
      <c r="A343" s="39"/>
      <c r="B343" s="40"/>
      <c r="C343" s="41"/>
      <c r="D343" s="42"/>
      <c r="E343" s="41"/>
      <c r="F343" s="41"/>
      <c r="G343" s="41"/>
      <c r="H343" s="41"/>
      <c r="I343" s="43"/>
    </row>
    <row r="344" spans="1:9">
      <c r="A344" s="39"/>
      <c r="B344" s="40"/>
      <c r="C344" s="41"/>
      <c r="D344" s="42"/>
      <c r="E344" s="41"/>
      <c r="F344" s="41"/>
      <c r="G344" s="41"/>
      <c r="H344" s="41"/>
      <c r="I344" s="43"/>
    </row>
  </sheetData>
  <mergeCells count="21">
    <mergeCell ref="C12:I12"/>
    <mergeCell ref="C1:E1"/>
    <mergeCell ref="C2:E2"/>
    <mergeCell ref="C3:E3"/>
    <mergeCell ref="F3:I3"/>
    <mergeCell ref="C4:E4"/>
    <mergeCell ref="F4:I4"/>
    <mergeCell ref="C5:E5"/>
    <mergeCell ref="F5:I5"/>
    <mergeCell ref="C6:E6"/>
    <mergeCell ref="F6:I6"/>
    <mergeCell ref="C7:E7"/>
    <mergeCell ref="F7:I7"/>
    <mergeCell ref="F8:I8"/>
    <mergeCell ref="A9:I9"/>
    <mergeCell ref="F10:I10"/>
    <mergeCell ref="A10:A11"/>
    <mergeCell ref="B10:B11"/>
    <mergeCell ref="C10:C11"/>
    <mergeCell ref="D10:D11"/>
    <mergeCell ref="E10:E11"/>
  </mergeCells>
  <phoneticPr fontId="25" type="noConversion"/>
  <printOptions horizontalCentered="1"/>
  <pageMargins left="0.59055118110236227" right="0.39370078740157483" top="0.39370078740157483" bottom="0.59055118110236227" header="0" footer="0"/>
  <pageSetup paperSize="9" scale="37" orientation="portrait" r:id="rId1"/>
  <headerFooter alignWithMargins="0"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70" zoomScaleNormal="75" zoomScaleSheetLayoutView="70" workbookViewId="0">
      <selection activeCell="I13" sqref="I13:I16"/>
    </sheetView>
  </sheetViews>
  <sheetFormatPr defaultRowHeight="14.25"/>
  <cols>
    <col min="1" max="1" width="6.85546875" style="44" customWidth="1"/>
    <col min="2" max="2" width="26.28515625" style="45" customWidth="1"/>
    <col min="3" max="3" width="94.7109375" style="46" customWidth="1"/>
    <col min="4" max="4" width="10.5703125" style="47" customWidth="1"/>
    <col min="5" max="5" width="24" style="46" customWidth="1"/>
    <col min="6" max="6" width="24.5703125" style="46" bestFit="1" customWidth="1"/>
    <col min="7" max="7" width="22.85546875" style="46" bestFit="1" customWidth="1"/>
    <col min="8" max="8" width="19.42578125" style="46" bestFit="1" customWidth="1"/>
    <col min="9" max="9" width="19.42578125" style="48" bestFit="1" customWidth="1"/>
    <col min="10" max="10" width="45.7109375" style="33" customWidth="1"/>
    <col min="11" max="253" width="9.140625" style="33"/>
    <col min="254" max="254" width="6.85546875" style="33" customWidth="1"/>
    <col min="255" max="255" width="26.28515625" style="33" customWidth="1"/>
    <col min="256" max="256" width="94.7109375" style="33" customWidth="1"/>
    <col min="257" max="257" width="10.5703125" style="33" customWidth="1"/>
    <col min="258" max="258" width="24" style="33" customWidth="1"/>
    <col min="259" max="259" width="24.5703125" style="33" bestFit="1" customWidth="1"/>
    <col min="260" max="260" width="17.7109375" style="33" bestFit="1" customWidth="1"/>
    <col min="261" max="261" width="17.42578125" style="33" bestFit="1" customWidth="1"/>
    <col min="262" max="262" width="17.5703125" style="33" bestFit="1" customWidth="1"/>
    <col min="263" max="263" width="9.28515625" style="33" bestFit="1" customWidth="1"/>
    <col min="264" max="264" width="10.28515625" style="33" bestFit="1" customWidth="1"/>
    <col min="265" max="265" width="45.7109375" style="33" customWidth="1"/>
    <col min="266" max="509" width="9.140625" style="33"/>
    <col min="510" max="510" width="6.85546875" style="33" customWidth="1"/>
    <col min="511" max="511" width="26.28515625" style="33" customWidth="1"/>
    <col min="512" max="512" width="94.7109375" style="33" customWidth="1"/>
    <col min="513" max="513" width="10.5703125" style="33" customWidth="1"/>
    <col min="514" max="514" width="24" style="33" customWidth="1"/>
    <col min="515" max="515" width="24.5703125" style="33" bestFit="1" customWidth="1"/>
    <col min="516" max="516" width="17.7109375" style="33" bestFit="1" customWidth="1"/>
    <col min="517" max="517" width="17.42578125" style="33" bestFit="1" customWidth="1"/>
    <col min="518" max="518" width="17.5703125" style="33" bestFit="1" customWidth="1"/>
    <col min="519" max="519" width="9.28515625" style="33" bestFit="1" customWidth="1"/>
    <col min="520" max="520" width="10.28515625" style="33" bestFit="1" customWidth="1"/>
    <col min="521" max="521" width="45.7109375" style="33" customWidth="1"/>
    <col min="522" max="765" width="9.140625" style="33"/>
    <col min="766" max="766" width="6.85546875" style="33" customWidth="1"/>
    <col min="767" max="767" width="26.28515625" style="33" customWidth="1"/>
    <col min="768" max="768" width="94.7109375" style="33" customWidth="1"/>
    <col min="769" max="769" width="10.5703125" style="33" customWidth="1"/>
    <col min="770" max="770" width="24" style="33" customWidth="1"/>
    <col min="771" max="771" width="24.5703125" style="33" bestFit="1" customWidth="1"/>
    <col min="772" max="772" width="17.7109375" style="33" bestFit="1" customWidth="1"/>
    <col min="773" max="773" width="17.42578125" style="33" bestFit="1" customWidth="1"/>
    <col min="774" max="774" width="17.5703125" style="33" bestFit="1" customWidth="1"/>
    <col min="775" max="775" width="9.28515625" style="33" bestFit="1" customWidth="1"/>
    <col min="776" max="776" width="10.28515625" style="33" bestFit="1" customWidth="1"/>
    <col min="777" max="777" width="45.7109375" style="33" customWidth="1"/>
    <col min="778" max="1021" width="9.140625" style="33"/>
    <col min="1022" max="1022" width="6.85546875" style="33" customWidth="1"/>
    <col min="1023" max="1023" width="26.28515625" style="33" customWidth="1"/>
    <col min="1024" max="1024" width="94.7109375" style="33" customWidth="1"/>
    <col min="1025" max="1025" width="10.5703125" style="33" customWidth="1"/>
    <col min="1026" max="1026" width="24" style="33" customWidth="1"/>
    <col min="1027" max="1027" width="24.5703125" style="33" bestFit="1" customWidth="1"/>
    <col min="1028" max="1028" width="17.7109375" style="33" bestFit="1" customWidth="1"/>
    <col min="1029" max="1029" width="17.42578125" style="33" bestFit="1" customWidth="1"/>
    <col min="1030" max="1030" width="17.5703125" style="33" bestFit="1" customWidth="1"/>
    <col min="1031" max="1031" width="9.28515625" style="33" bestFit="1" customWidth="1"/>
    <col min="1032" max="1032" width="10.28515625" style="33" bestFit="1" customWidth="1"/>
    <col min="1033" max="1033" width="45.7109375" style="33" customWidth="1"/>
    <col min="1034" max="1277" width="9.140625" style="33"/>
    <col min="1278" max="1278" width="6.85546875" style="33" customWidth="1"/>
    <col min="1279" max="1279" width="26.28515625" style="33" customWidth="1"/>
    <col min="1280" max="1280" width="94.7109375" style="33" customWidth="1"/>
    <col min="1281" max="1281" width="10.5703125" style="33" customWidth="1"/>
    <col min="1282" max="1282" width="24" style="33" customWidth="1"/>
    <col min="1283" max="1283" width="24.5703125" style="33" bestFit="1" customWidth="1"/>
    <col min="1284" max="1284" width="17.7109375" style="33" bestFit="1" customWidth="1"/>
    <col min="1285" max="1285" width="17.42578125" style="33" bestFit="1" customWidth="1"/>
    <col min="1286" max="1286" width="17.5703125" style="33" bestFit="1" customWidth="1"/>
    <col min="1287" max="1287" width="9.28515625" style="33" bestFit="1" customWidth="1"/>
    <col min="1288" max="1288" width="10.28515625" style="33" bestFit="1" customWidth="1"/>
    <col min="1289" max="1289" width="45.7109375" style="33" customWidth="1"/>
    <col min="1290" max="1533" width="9.140625" style="33"/>
    <col min="1534" max="1534" width="6.85546875" style="33" customWidth="1"/>
    <col min="1535" max="1535" width="26.28515625" style="33" customWidth="1"/>
    <col min="1536" max="1536" width="94.7109375" style="33" customWidth="1"/>
    <col min="1537" max="1537" width="10.5703125" style="33" customWidth="1"/>
    <col min="1538" max="1538" width="24" style="33" customWidth="1"/>
    <col min="1539" max="1539" width="24.5703125" style="33" bestFit="1" customWidth="1"/>
    <col min="1540" max="1540" width="17.7109375" style="33" bestFit="1" customWidth="1"/>
    <col min="1541" max="1541" width="17.42578125" style="33" bestFit="1" customWidth="1"/>
    <col min="1542" max="1542" width="17.5703125" style="33" bestFit="1" customWidth="1"/>
    <col min="1543" max="1543" width="9.28515625" style="33" bestFit="1" customWidth="1"/>
    <col min="1544" max="1544" width="10.28515625" style="33" bestFit="1" customWidth="1"/>
    <col min="1545" max="1545" width="45.7109375" style="33" customWidth="1"/>
    <col min="1546" max="1789" width="9.140625" style="33"/>
    <col min="1790" max="1790" width="6.85546875" style="33" customWidth="1"/>
    <col min="1791" max="1791" width="26.28515625" style="33" customWidth="1"/>
    <col min="1792" max="1792" width="94.7109375" style="33" customWidth="1"/>
    <col min="1793" max="1793" width="10.5703125" style="33" customWidth="1"/>
    <col min="1794" max="1794" width="24" style="33" customWidth="1"/>
    <col min="1795" max="1795" width="24.5703125" style="33" bestFit="1" customWidth="1"/>
    <col min="1796" max="1796" width="17.7109375" style="33" bestFit="1" customWidth="1"/>
    <col min="1797" max="1797" width="17.42578125" style="33" bestFit="1" customWidth="1"/>
    <col min="1798" max="1798" width="17.5703125" style="33" bestFit="1" customWidth="1"/>
    <col min="1799" max="1799" width="9.28515625" style="33" bestFit="1" customWidth="1"/>
    <col min="1800" max="1800" width="10.28515625" style="33" bestFit="1" customWidth="1"/>
    <col min="1801" max="1801" width="45.7109375" style="33" customWidth="1"/>
    <col min="1802" max="2045" width="9.140625" style="33"/>
    <col min="2046" max="2046" width="6.85546875" style="33" customWidth="1"/>
    <col min="2047" max="2047" width="26.28515625" style="33" customWidth="1"/>
    <col min="2048" max="2048" width="94.7109375" style="33" customWidth="1"/>
    <col min="2049" max="2049" width="10.5703125" style="33" customWidth="1"/>
    <col min="2050" max="2050" width="24" style="33" customWidth="1"/>
    <col min="2051" max="2051" width="24.5703125" style="33" bestFit="1" customWidth="1"/>
    <col min="2052" max="2052" width="17.7109375" style="33" bestFit="1" customWidth="1"/>
    <col min="2053" max="2053" width="17.42578125" style="33" bestFit="1" customWidth="1"/>
    <col min="2054" max="2054" width="17.5703125" style="33" bestFit="1" customWidth="1"/>
    <col min="2055" max="2055" width="9.28515625" style="33" bestFit="1" customWidth="1"/>
    <col min="2056" max="2056" width="10.28515625" style="33" bestFit="1" customWidth="1"/>
    <col min="2057" max="2057" width="45.7109375" style="33" customWidth="1"/>
    <col min="2058" max="2301" width="9.140625" style="33"/>
    <col min="2302" max="2302" width="6.85546875" style="33" customWidth="1"/>
    <col min="2303" max="2303" width="26.28515625" style="33" customWidth="1"/>
    <col min="2304" max="2304" width="94.7109375" style="33" customWidth="1"/>
    <col min="2305" max="2305" width="10.5703125" style="33" customWidth="1"/>
    <col min="2306" max="2306" width="24" style="33" customWidth="1"/>
    <col min="2307" max="2307" width="24.5703125" style="33" bestFit="1" customWidth="1"/>
    <col min="2308" max="2308" width="17.7109375" style="33" bestFit="1" customWidth="1"/>
    <col min="2309" max="2309" width="17.42578125" style="33" bestFit="1" customWidth="1"/>
    <col min="2310" max="2310" width="17.5703125" style="33" bestFit="1" customWidth="1"/>
    <col min="2311" max="2311" width="9.28515625" style="33" bestFit="1" customWidth="1"/>
    <col min="2312" max="2312" width="10.28515625" style="33" bestFit="1" customWidth="1"/>
    <col min="2313" max="2313" width="45.7109375" style="33" customWidth="1"/>
    <col min="2314" max="2557" width="9.140625" style="33"/>
    <col min="2558" max="2558" width="6.85546875" style="33" customWidth="1"/>
    <col min="2559" max="2559" width="26.28515625" style="33" customWidth="1"/>
    <col min="2560" max="2560" width="94.7109375" style="33" customWidth="1"/>
    <col min="2561" max="2561" width="10.5703125" style="33" customWidth="1"/>
    <col min="2562" max="2562" width="24" style="33" customWidth="1"/>
    <col min="2563" max="2563" width="24.5703125" style="33" bestFit="1" customWidth="1"/>
    <col min="2564" max="2564" width="17.7109375" style="33" bestFit="1" customWidth="1"/>
    <col min="2565" max="2565" width="17.42578125" style="33" bestFit="1" customWidth="1"/>
    <col min="2566" max="2566" width="17.5703125" style="33" bestFit="1" customWidth="1"/>
    <col min="2567" max="2567" width="9.28515625" style="33" bestFit="1" customWidth="1"/>
    <col min="2568" max="2568" width="10.28515625" style="33" bestFit="1" customWidth="1"/>
    <col min="2569" max="2569" width="45.7109375" style="33" customWidth="1"/>
    <col min="2570" max="2813" width="9.140625" style="33"/>
    <col min="2814" max="2814" width="6.85546875" style="33" customWidth="1"/>
    <col min="2815" max="2815" width="26.28515625" style="33" customWidth="1"/>
    <col min="2816" max="2816" width="94.7109375" style="33" customWidth="1"/>
    <col min="2817" max="2817" width="10.5703125" style="33" customWidth="1"/>
    <col min="2818" max="2818" width="24" style="33" customWidth="1"/>
    <col min="2819" max="2819" width="24.5703125" style="33" bestFit="1" customWidth="1"/>
    <col min="2820" max="2820" width="17.7109375" style="33" bestFit="1" customWidth="1"/>
    <col min="2821" max="2821" width="17.42578125" style="33" bestFit="1" customWidth="1"/>
    <col min="2822" max="2822" width="17.5703125" style="33" bestFit="1" customWidth="1"/>
    <col min="2823" max="2823" width="9.28515625" style="33" bestFit="1" customWidth="1"/>
    <col min="2824" max="2824" width="10.28515625" style="33" bestFit="1" customWidth="1"/>
    <col min="2825" max="2825" width="45.7109375" style="33" customWidth="1"/>
    <col min="2826" max="3069" width="9.140625" style="33"/>
    <col min="3070" max="3070" width="6.85546875" style="33" customWidth="1"/>
    <col min="3071" max="3071" width="26.28515625" style="33" customWidth="1"/>
    <col min="3072" max="3072" width="94.7109375" style="33" customWidth="1"/>
    <col min="3073" max="3073" width="10.5703125" style="33" customWidth="1"/>
    <col min="3074" max="3074" width="24" style="33" customWidth="1"/>
    <col min="3075" max="3075" width="24.5703125" style="33" bestFit="1" customWidth="1"/>
    <col min="3076" max="3076" width="17.7109375" style="33" bestFit="1" customWidth="1"/>
    <col min="3077" max="3077" width="17.42578125" style="33" bestFit="1" customWidth="1"/>
    <col min="3078" max="3078" width="17.5703125" style="33" bestFit="1" customWidth="1"/>
    <col min="3079" max="3079" width="9.28515625" style="33" bestFit="1" customWidth="1"/>
    <col min="3080" max="3080" width="10.28515625" style="33" bestFit="1" customWidth="1"/>
    <col min="3081" max="3081" width="45.7109375" style="33" customWidth="1"/>
    <col min="3082" max="3325" width="9.140625" style="33"/>
    <col min="3326" max="3326" width="6.85546875" style="33" customWidth="1"/>
    <col min="3327" max="3327" width="26.28515625" style="33" customWidth="1"/>
    <col min="3328" max="3328" width="94.7109375" style="33" customWidth="1"/>
    <col min="3329" max="3329" width="10.5703125" style="33" customWidth="1"/>
    <col min="3330" max="3330" width="24" style="33" customWidth="1"/>
    <col min="3331" max="3331" width="24.5703125" style="33" bestFit="1" customWidth="1"/>
    <col min="3332" max="3332" width="17.7109375" style="33" bestFit="1" customWidth="1"/>
    <col min="3333" max="3333" width="17.42578125" style="33" bestFit="1" customWidth="1"/>
    <col min="3334" max="3334" width="17.5703125" style="33" bestFit="1" customWidth="1"/>
    <col min="3335" max="3335" width="9.28515625" style="33" bestFit="1" customWidth="1"/>
    <col min="3336" max="3336" width="10.28515625" style="33" bestFit="1" customWidth="1"/>
    <col min="3337" max="3337" width="45.7109375" style="33" customWidth="1"/>
    <col min="3338" max="3581" width="9.140625" style="33"/>
    <col min="3582" max="3582" width="6.85546875" style="33" customWidth="1"/>
    <col min="3583" max="3583" width="26.28515625" style="33" customWidth="1"/>
    <col min="3584" max="3584" width="94.7109375" style="33" customWidth="1"/>
    <col min="3585" max="3585" width="10.5703125" style="33" customWidth="1"/>
    <col min="3586" max="3586" width="24" style="33" customWidth="1"/>
    <col min="3587" max="3587" width="24.5703125" style="33" bestFit="1" customWidth="1"/>
    <col min="3588" max="3588" width="17.7109375" style="33" bestFit="1" customWidth="1"/>
    <col min="3589" max="3589" width="17.42578125" style="33" bestFit="1" customWidth="1"/>
    <col min="3590" max="3590" width="17.5703125" style="33" bestFit="1" customWidth="1"/>
    <col min="3591" max="3591" width="9.28515625" style="33" bestFit="1" customWidth="1"/>
    <col min="3592" max="3592" width="10.28515625" style="33" bestFit="1" customWidth="1"/>
    <col min="3593" max="3593" width="45.7109375" style="33" customWidth="1"/>
    <col min="3594" max="3837" width="9.140625" style="33"/>
    <col min="3838" max="3838" width="6.85546875" style="33" customWidth="1"/>
    <col min="3839" max="3839" width="26.28515625" style="33" customWidth="1"/>
    <col min="3840" max="3840" width="94.7109375" style="33" customWidth="1"/>
    <col min="3841" max="3841" width="10.5703125" style="33" customWidth="1"/>
    <col min="3842" max="3842" width="24" style="33" customWidth="1"/>
    <col min="3843" max="3843" width="24.5703125" style="33" bestFit="1" customWidth="1"/>
    <col min="3844" max="3844" width="17.7109375" style="33" bestFit="1" customWidth="1"/>
    <col min="3845" max="3845" width="17.42578125" style="33" bestFit="1" customWidth="1"/>
    <col min="3846" max="3846" width="17.5703125" style="33" bestFit="1" customWidth="1"/>
    <col min="3847" max="3847" width="9.28515625" style="33" bestFit="1" customWidth="1"/>
    <col min="3848" max="3848" width="10.28515625" style="33" bestFit="1" customWidth="1"/>
    <col min="3849" max="3849" width="45.7109375" style="33" customWidth="1"/>
    <col min="3850" max="4093" width="9.140625" style="33"/>
    <col min="4094" max="4094" width="6.85546875" style="33" customWidth="1"/>
    <col min="4095" max="4095" width="26.28515625" style="33" customWidth="1"/>
    <col min="4096" max="4096" width="94.7109375" style="33" customWidth="1"/>
    <col min="4097" max="4097" width="10.5703125" style="33" customWidth="1"/>
    <col min="4098" max="4098" width="24" style="33" customWidth="1"/>
    <col min="4099" max="4099" width="24.5703125" style="33" bestFit="1" customWidth="1"/>
    <col min="4100" max="4100" width="17.7109375" style="33" bestFit="1" customWidth="1"/>
    <col min="4101" max="4101" width="17.42578125" style="33" bestFit="1" customWidth="1"/>
    <col min="4102" max="4102" width="17.5703125" style="33" bestFit="1" customWidth="1"/>
    <col min="4103" max="4103" width="9.28515625" style="33" bestFit="1" customWidth="1"/>
    <col min="4104" max="4104" width="10.28515625" style="33" bestFit="1" customWidth="1"/>
    <col min="4105" max="4105" width="45.7109375" style="33" customWidth="1"/>
    <col min="4106" max="4349" width="9.140625" style="33"/>
    <col min="4350" max="4350" width="6.85546875" style="33" customWidth="1"/>
    <col min="4351" max="4351" width="26.28515625" style="33" customWidth="1"/>
    <col min="4352" max="4352" width="94.7109375" style="33" customWidth="1"/>
    <col min="4353" max="4353" width="10.5703125" style="33" customWidth="1"/>
    <col min="4354" max="4354" width="24" style="33" customWidth="1"/>
    <col min="4355" max="4355" width="24.5703125" style="33" bestFit="1" customWidth="1"/>
    <col min="4356" max="4356" width="17.7109375" style="33" bestFit="1" customWidth="1"/>
    <col min="4357" max="4357" width="17.42578125" style="33" bestFit="1" customWidth="1"/>
    <col min="4358" max="4358" width="17.5703125" style="33" bestFit="1" customWidth="1"/>
    <col min="4359" max="4359" width="9.28515625" style="33" bestFit="1" customWidth="1"/>
    <col min="4360" max="4360" width="10.28515625" style="33" bestFit="1" customWidth="1"/>
    <col min="4361" max="4361" width="45.7109375" style="33" customWidth="1"/>
    <col min="4362" max="4605" width="9.140625" style="33"/>
    <col min="4606" max="4606" width="6.85546875" style="33" customWidth="1"/>
    <col min="4607" max="4607" width="26.28515625" style="33" customWidth="1"/>
    <col min="4608" max="4608" width="94.7109375" style="33" customWidth="1"/>
    <col min="4609" max="4609" width="10.5703125" style="33" customWidth="1"/>
    <col min="4610" max="4610" width="24" style="33" customWidth="1"/>
    <col min="4611" max="4611" width="24.5703125" style="33" bestFit="1" customWidth="1"/>
    <col min="4612" max="4612" width="17.7109375" style="33" bestFit="1" customWidth="1"/>
    <col min="4613" max="4613" width="17.42578125" style="33" bestFit="1" customWidth="1"/>
    <col min="4614" max="4614" width="17.5703125" style="33" bestFit="1" customWidth="1"/>
    <col min="4615" max="4615" width="9.28515625" style="33" bestFit="1" customWidth="1"/>
    <col min="4616" max="4616" width="10.28515625" style="33" bestFit="1" customWidth="1"/>
    <col min="4617" max="4617" width="45.7109375" style="33" customWidth="1"/>
    <col min="4618" max="4861" width="9.140625" style="33"/>
    <col min="4862" max="4862" width="6.85546875" style="33" customWidth="1"/>
    <col min="4863" max="4863" width="26.28515625" style="33" customWidth="1"/>
    <col min="4864" max="4864" width="94.7109375" style="33" customWidth="1"/>
    <col min="4865" max="4865" width="10.5703125" style="33" customWidth="1"/>
    <col min="4866" max="4866" width="24" style="33" customWidth="1"/>
    <col min="4867" max="4867" width="24.5703125" style="33" bestFit="1" customWidth="1"/>
    <col min="4868" max="4868" width="17.7109375" style="33" bestFit="1" customWidth="1"/>
    <col min="4869" max="4869" width="17.42578125" style="33" bestFit="1" customWidth="1"/>
    <col min="4870" max="4870" width="17.5703125" style="33" bestFit="1" customWidth="1"/>
    <col min="4871" max="4871" width="9.28515625" style="33" bestFit="1" customWidth="1"/>
    <col min="4872" max="4872" width="10.28515625" style="33" bestFit="1" customWidth="1"/>
    <col min="4873" max="4873" width="45.7109375" style="33" customWidth="1"/>
    <col min="4874" max="5117" width="9.140625" style="33"/>
    <col min="5118" max="5118" width="6.85546875" style="33" customWidth="1"/>
    <col min="5119" max="5119" width="26.28515625" style="33" customWidth="1"/>
    <col min="5120" max="5120" width="94.7109375" style="33" customWidth="1"/>
    <col min="5121" max="5121" width="10.5703125" style="33" customWidth="1"/>
    <col min="5122" max="5122" width="24" style="33" customWidth="1"/>
    <col min="5123" max="5123" width="24.5703125" style="33" bestFit="1" customWidth="1"/>
    <col min="5124" max="5124" width="17.7109375" style="33" bestFit="1" customWidth="1"/>
    <col min="5125" max="5125" width="17.42578125" style="33" bestFit="1" customWidth="1"/>
    <col min="5126" max="5126" width="17.5703125" style="33" bestFit="1" customWidth="1"/>
    <col min="5127" max="5127" width="9.28515625" style="33" bestFit="1" customWidth="1"/>
    <col min="5128" max="5128" width="10.28515625" style="33" bestFit="1" customWidth="1"/>
    <col min="5129" max="5129" width="45.7109375" style="33" customWidth="1"/>
    <col min="5130" max="5373" width="9.140625" style="33"/>
    <col min="5374" max="5374" width="6.85546875" style="33" customWidth="1"/>
    <col min="5375" max="5375" width="26.28515625" style="33" customWidth="1"/>
    <col min="5376" max="5376" width="94.7109375" style="33" customWidth="1"/>
    <col min="5377" max="5377" width="10.5703125" style="33" customWidth="1"/>
    <col min="5378" max="5378" width="24" style="33" customWidth="1"/>
    <col min="5379" max="5379" width="24.5703125" style="33" bestFit="1" customWidth="1"/>
    <col min="5380" max="5380" width="17.7109375" style="33" bestFit="1" customWidth="1"/>
    <col min="5381" max="5381" width="17.42578125" style="33" bestFit="1" customWidth="1"/>
    <col min="5382" max="5382" width="17.5703125" style="33" bestFit="1" customWidth="1"/>
    <col min="5383" max="5383" width="9.28515625" style="33" bestFit="1" customWidth="1"/>
    <col min="5384" max="5384" width="10.28515625" style="33" bestFit="1" customWidth="1"/>
    <col min="5385" max="5385" width="45.7109375" style="33" customWidth="1"/>
    <col min="5386" max="5629" width="9.140625" style="33"/>
    <col min="5630" max="5630" width="6.85546875" style="33" customWidth="1"/>
    <col min="5631" max="5631" width="26.28515625" style="33" customWidth="1"/>
    <col min="5632" max="5632" width="94.7109375" style="33" customWidth="1"/>
    <col min="5633" max="5633" width="10.5703125" style="33" customWidth="1"/>
    <col min="5634" max="5634" width="24" style="33" customWidth="1"/>
    <col min="5635" max="5635" width="24.5703125" style="33" bestFit="1" customWidth="1"/>
    <col min="5636" max="5636" width="17.7109375" style="33" bestFit="1" customWidth="1"/>
    <col min="5637" max="5637" width="17.42578125" style="33" bestFit="1" customWidth="1"/>
    <col min="5638" max="5638" width="17.5703125" style="33" bestFit="1" customWidth="1"/>
    <col min="5639" max="5639" width="9.28515625" style="33" bestFit="1" customWidth="1"/>
    <col min="5640" max="5640" width="10.28515625" style="33" bestFit="1" customWidth="1"/>
    <col min="5641" max="5641" width="45.7109375" style="33" customWidth="1"/>
    <col min="5642" max="5885" width="9.140625" style="33"/>
    <col min="5886" max="5886" width="6.85546875" style="33" customWidth="1"/>
    <col min="5887" max="5887" width="26.28515625" style="33" customWidth="1"/>
    <col min="5888" max="5888" width="94.7109375" style="33" customWidth="1"/>
    <col min="5889" max="5889" width="10.5703125" style="33" customWidth="1"/>
    <col min="5890" max="5890" width="24" style="33" customWidth="1"/>
    <col min="5891" max="5891" width="24.5703125" style="33" bestFit="1" customWidth="1"/>
    <col min="5892" max="5892" width="17.7109375" style="33" bestFit="1" customWidth="1"/>
    <col min="5893" max="5893" width="17.42578125" style="33" bestFit="1" customWidth="1"/>
    <col min="5894" max="5894" width="17.5703125" style="33" bestFit="1" customWidth="1"/>
    <col min="5895" max="5895" width="9.28515625" style="33" bestFit="1" customWidth="1"/>
    <col min="5896" max="5896" width="10.28515625" style="33" bestFit="1" customWidth="1"/>
    <col min="5897" max="5897" width="45.7109375" style="33" customWidth="1"/>
    <col min="5898" max="6141" width="9.140625" style="33"/>
    <col min="6142" max="6142" width="6.85546875" style="33" customWidth="1"/>
    <col min="6143" max="6143" width="26.28515625" style="33" customWidth="1"/>
    <col min="6144" max="6144" width="94.7109375" style="33" customWidth="1"/>
    <col min="6145" max="6145" width="10.5703125" style="33" customWidth="1"/>
    <col min="6146" max="6146" width="24" style="33" customWidth="1"/>
    <col min="6147" max="6147" width="24.5703125" style="33" bestFit="1" customWidth="1"/>
    <col min="6148" max="6148" width="17.7109375" style="33" bestFit="1" customWidth="1"/>
    <col min="6149" max="6149" width="17.42578125" style="33" bestFit="1" customWidth="1"/>
    <col min="6150" max="6150" width="17.5703125" style="33" bestFit="1" customWidth="1"/>
    <col min="6151" max="6151" width="9.28515625" style="33" bestFit="1" customWidth="1"/>
    <col min="6152" max="6152" width="10.28515625" style="33" bestFit="1" customWidth="1"/>
    <col min="6153" max="6153" width="45.7109375" style="33" customWidth="1"/>
    <col min="6154" max="6397" width="9.140625" style="33"/>
    <col min="6398" max="6398" width="6.85546875" style="33" customWidth="1"/>
    <col min="6399" max="6399" width="26.28515625" style="33" customWidth="1"/>
    <col min="6400" max="6400" width="94.7109375" style="33" customWidth="1"/>
    <col min="6401" max="6401" width="10.5703125" style="33" customWidth="1"/>
    <col min="6402" max="6402" width="24" style="33" customWidth="1"/>
    <col min="6403" max="6403" width="24.5703125" style="33" bestFit="1" customWidth="1"/>
    <col min="6404" max="6404" width="17.7109375" style="33" bestFit="1" customWidth="1"/>
    <col min="6405" max="6405" width="17.42578125" style="33" bestFit="1" customWidth="1"/>
    <col min="6406" max="6406" width="17.5703125" style="33" bestFit="1" customWidth="1"/>
    <col min="6407" max="6407" width="9.28515625" style="33" bestFit="1" customWidth="1"/>
    <col min="6408" max="6408" width="10.28515625" style="33" bestFit="1" customWidth="1"/>
    <col min="6409" max="6409" width="45.7109375" style="33" customWidth="1"/>
    <col min="6410" max="6653" width="9.140625" style="33"/>
    <col min="6654" max="6654" width="6.85546875" style="33" customWidth="1"/>
    <col min="6655" max="6655" width="26.28515625" style="33" customWidth="1"/>
    <col min="6656" max="6656" width="94.7109375" style="33" customWidth="1"/>
    <col min="6657" max="6657" width="10.5703125" style="33" customWidth="1"/>
    <col min="6658" max="6658" width="24" style="33" customWidth="1"/>
    <col min="6659" max="6659" width="24.5703125" style="33" bestFit="1" customWidth="1"/>
    <col min="6660" max="6660" width="17.7109375" style="33" bestFit="1" customWidth="1"/>
    <col min="6661" max="6661" width="17.42578125" style="33" bestFit="1" customWidth="1"/>
    <col min="6662" max="6662" width="17.5703125" style="33" bestFit="1" customWidth="1"/>
    <col min="6663" max="6663" width="9.28515625" style="33" bestFit="1" customWidth="1"/>
    <col min="6664" max="6664" width="10.28515625" style="33" bestFit="1" customWidth="1"/>
    <col min="6665" max="6665" width="45.7109375" style="33" customWidth="1"/>
    <col min="6666" max="6909" width="9.140625" style="33"/>
    <col min="6910" max="6910" width="6.85546875" style="33" customWidth="1"/>
    <col min="6911" max="6911" width="26.28515625" style="33" customWidth="1"/>
    <col min="6912" max="6912" width="94.7109375" style="33" customWidth="1"/>
    <col min="6913" max="6913" width="10.5703125" style="33" customWidth="1"/>
    <col min="6914" max="6914" width="24" style="33" customWidth="1"/>
    <col min="6915" max="6915" width="24.5703125" style="33" bestFit="1" customWidth="1"/>
    <col min="6916" max="6916" width="17.7109375" style="33" bestFit="1" customWidth="1"/>
    <col min="6917" max="6917" width="17.42578125" style="33" bestFit="1" customWidth="1"/>
    <col min="6918" max="6918" width="17.5703125" style="33" bestFit="1" customWidth="1"/>
    <col min="6919" max="6919" width="9.28515625" style="33" bestFit="1" customWidth="1"/>
    <col min="6920" max="6920" width="10.28515625" style="33" bestFit="1" customWidth="1"/>
    <col min="6921" max="6921" width="45.7109375" style="33" customWidth="1"/>
    <col min="6922" max="7165" width="9.140625" style="33"/>
    <col min="7166" max="7166" width="6.85546875" style="33" customWidth="1"/>
    <col min="7167" max="7167" width="26.28515625" style="33" customWidth="1"/>
    <col min="7168" max="7168" width="94.7109375" style="33" customWidth="1"/>
    <col min="7169" max="7169" width="10.5703125" style="33" customWidth="1"/>
    <col min="7170" max="7170" width="24" style="33" customWidth="1"/>
    <col min="7171" max="7171" width="24.5703125" style="33" bestFit="1" customWidth="1"/>
    <col min="7172" max="7172" width="17.7109375" style="33" bestFit="1" customWidth="1"/>
    <col min="7173" max="7173" width="17.42578125" style="33" bestFit="1" customWidth="1"/>
    <col min="7174" max="7174" width="17.5703125" style="33" bestFit="1" customWidth="1"/>
    <col min="7175" max="7175" width="9.28515625" style="33" bestFit="1" customWidth="1"/>
    <col min="7176" max="7176" width="10.28515625" style="33" bestFit="1" customWidth="1"/>
    <col min="7177" max="7177" width="45.7109375" style="33" customWidth="1"/>
    <col min="7178" max="7421" width="9.140625" style="33"/>
    <col min="7422" max="7422" width="6.85546875" style="33" customWidth="1"/>
    <col min="7423" max="7423" width="26.28515625" style="33" customWidth="1"/>
    <col min="7424" max="7424" width="94.7109375" style="33" customWidth="1"/>
    <col min="7425" max="7425" width="10.5703125" style="33" customWidth="1"/>
    <col min="7426" max="7426" width="24" style="33" customWidth="1"/>
    <col min="7427" max="7427" width="24.5703125" style="33" bestFit="1" customWidth="1"/>
    <col min="7428" max="7428" width="17.7109375" style="33" bestFit="1" customWidth="1"/>
    <col min="7429" max="7429" width="17.42578125" style="33" bestFit="1" customWidth="1"/>
    <col min="7430" max="7430" width="17.5703125" style="33" bestFit="1" customWidth="1"/>
    <col min="7431" max="7431" width="9.28515625" style="33" bestFit="1" customWidth="1"/>
    <col min="7432" max="7432" width="10.28515625" style="33" bestFit="1" customWidth="1"/>
    <col min="7433" max="7433" width="45.7109375" style="33" customWidth="1"/>
    <col min="7434" max="7677" width="9.140625" style="33"/>
    <col min="7678" max="7678" width="6.85546875" style="33" customWidth="1"/>
    <col min="7679" max="7679" width="26.28515625" style="33" customWidth="1"/>
    <col min="7680" max="7680" width="94.7109375" style="33" customWidth="1"/>
    <col min="7681" max="7681" width="10.5703125" style="33" customWidth="1"/>
    <col min="7682" max="7682" width="24" style="33" customWidth="1"/>
    <col min="7683" max="7683" width="24.5703125" style="33" bestFit="1" customWidth="1"/>
    <col min="7684" max="7684" width="17.7109375" style="33" bestFit="1" customWidth="1"/>
    <col min="7685" max="7685" width="17.42578125" style="33" bestFit="1" customWidth="1"/>
    <col min="7686" max="7686" width="17.5703125" style="33" bestFit="1" customWidth="1"/>
    <col min="7687" max="7687" width="9.28515625" style="33" bestFit="1" customWidth="1"/>
    <col min="7688" max="7688" width="10.28515625" style="33" bestFit="1" customWidth="1"/>
    <col min="7689" max="7689" width="45.7109375" style="33" customWidth="1"/>
    <col min="7690" max="7933" width="9.140625" style="33"/>
    <col min="7934" max="7934" width="6.85546875" style="33" customWidth="1"/>
    <col min="7935" max="7935" width="26.28515625" style="33" customWidth="1"/>
    <col min="7936" max="7936" width="94.7109375" style="33" customWidth="1"/>
    <col min="7937" max="7937" width="10.5703125" style="33" customWidth="1"/>
    <col min="7938" max="7938" width="24" style="33" customWidth="1"/>
    <col min="7939" max="7939" width="24.5703125" style="33" bestFit="1" customWidth="1"/>
    <col min="7940" max="7940" width="17.7109375" style="33" bestFit="1" customWidth="1"/>
    <col min="7941" max="7941" width="17.42578125" style="33" bestFit="1" customWidth="1"/>
    <col min="7942" max="7942" width="17.5703125" style="33" bestFit="1" customWidth="1"/>
    <col min="7943" max="7943" width="9.28515625" style="33" bestFit="1" customWidth="1"/>
    <col min="7944" max="7944" width="10.28515625" style="33" bestFit="1" customWidth="1"/>
    <col min="7945" max="7945" width="45.7109375" style="33" customWidth="1"/>
    <col min="7946" max="8189" width="9.140625" style="33"/>
    <col min="8190" max="8190" width="6.85546875" style="33" customWidth="1"/>
    <col min="8191" max="8191" width="26.28515625" style="33" customWidth="1"/>
    <col min="8192" max="8192" width="94.7109375" style="33" customWidth="1"/>
    <col min="8193" max="8193" width="10.5703125" style="33" customWidth="1"/>
    <col min="8194" max="8194" width="24" style="33" customWidth="1"/>
    <col min="8195" max="8195" width="24.5703125" style="33" bestFit="1" customWidth="1"/>
    <col min="8196" max="8196" width="17.7109375" style="33" bestFit="1" customWidth="1"/>
    <col min="8197" max="8197" width="17.42578125" style="33" bestFit="1" customWidth="1"/>
    <col min="8198" max="8198" width="17.5703125" style="33" bestFit="1" customWidth="1"/>
    <col min="8199" max="8199" width="9.28515625" style="33" bestFit="1" customWidth="1"/>
    <col min="8200" max="8200" width="10.28515625" style="33" bestFit="1" customWidth="1"/>
    <col min="8201" max="8201" width="45.7109375" style="33" customWidth="1"/>
    <col min="8202" max="8445" width="9.140625" style="33"/>
    <col min="8446" max="8446" width="6.85546875" style="33" customWidth="1"/>
    <col min="8447" max="8447" width="26.28515625" style="33" customWidth="1"/>
    <col min="8448" max="8448" width="94.7109375" style="33" customWidth="1"/>
    <col min="8449" max="8449" width="10.5703125" style="33" customWidth="1"/>
    <col min="8450" max="8450" width="24" style="33" customWidth="1"/>
    <col min="8451" max="8451" width="24.5703125" style="33" bestFit="1" customWidth="1"/>
    <col min="8452" max="8452" width="17.7109375" style="33" bestFit="1" customWidth="1"/>
    <col min="8453" max="8453" width="17.42578125" style="33" bestFit="1" customWidth="1"/>
    <col min="8454" max="8454" width="17.5703125" style="33" bestFit="1" customWidth="1"/>
    <col min="8455" max="8455" width="9.28515625" style="33" bestFit="1" customWidth="1"/>
    <col min="8456" max="8456" width="10.28515625" style="33" bestFit="1" customWidth="1"/>
    <col min="8457" max="8457" width="45.7109375" style="33" customWidth="1"/>
    <col min="8458" max="8701" width="9.140625" style="33"/>
    <col min="8702" max="8702" width="6.85546875" style="33" customWidth="1"/>
    <col min="8703" max="8703" width="26.28515625" style="33" customWidth="1"/>
    <col min="8704" max="8704" width="94.7109375" style="33" customWidth="1"/>
    <col min="8705" max="8705" width="10.5703125" style="33" customWidth="1"/>
    <col min="8706" max="8706" width="24" style="33" customWidth="1"/>
    <col min="8707" max="8707" width="24.5703125" style="33" bestFit="1" customWidth="1"/>
    <col min="8708" max="8708" width="17.7109375" style="33" bestFit="1" customWidth="1"/>
    <col min="8709" max="8709" width="17.42578125" style="33" bestFit="1" customWidth="1"/>
    <col min="8710" max="8710" width="17.5703125" style="33" bestFit="1" customWidth="1"/>
    <col min="8711" max="8711" width="9.28515625" style="33" bestFit="1" customWidth="1"/>
    <col min="8712" max="8712" width="10.28515625" style="33" bestFit="1" customWidth="1"/>
    <col min="8713" max="8713" width="45.7109375" style="33" customWidth="1"/>
    <col min="8714" max="8957" width="9.140625" style="33"/>
    <col min="8958" max="8958" width="6.85546875" style="33" customWidth="1"/>
    <col min="8959" max="8959" width="26.28515625" style="33" customWidth="1"/>
    <col min="8960" max="8960" width="94.7109375" style="33" customWidth="1"/>
    <col min="8961" max="8961" width="10.5703125" style="33" customWidth="1"/>
    <col min="8962" max="8962" width="24" style="33" customWidth="1"/>
    <col min="8963" max="8963" width="24.5703125" style="33" bestFit="1" customWidth="1"/>
    <col min="8964" max="8964" width="17.7109375" style="33" bestFit="1" customWidth="1"/>
    <col min="8965" max="8965" width="17.42578125" style="33" bestFit="1" customWidth="1"/>
    <col min="8966" max="8966" width="17.5703125" style="33" bestFit="1" customWidth="1"/>
    <col min="8967" max="8967" width="9.28515625" style="33" bestFit="1" customWidth="1"/>
    <col min="8968" max="8968" width="10.28515625" style="33" bestFit="1" customWidth="1"/>
    <col min="8969" max="8969" width="45.7109375" style="33" customWidth="1"/>
    <col min="8970" max="9213" width="9.140625" style="33"/>
    <col min="9214" max="9214" width="6.85546875" style="33" customWidth="1"/>
    <col min="9215" max="9215" width="26.28515625" style="33" customWidth="1"/>
    <col min="9216" max="9216" width="94.7109375" style="33" customWidth="1"/>
    <col min="9217" max="9217" width="10.5703125" style="33" customWidth="1"/>
    <col min="9218" max="9218" width="24" style="33" customWidth="1"/>
    <col min="9219" max="9219" width="24.5703125" style="33" bestFit="1" customWidth="1"/>
    <col min="9220" max="9220" width="17.7109375" style="33" bestFit="1" customWidth="1"/>
    <col min="9221" max="9221" width="17.42578125" style="33" bestFit="1" customWidth="1"/>
    <col min="9222" max="9222" width="17.5703125" style="33" bestFit="1" customWidth="1"/>
    <col min="9223" max="9223" width="9.28515625" style="33" bestFit="1" customWidth="1"/>
    <col min="9224" max="9224" width="10.28515625" style="33" bestFit="1" customWidth="1"/>
    <col min="9225" max="9225" width="45.7109375" style="33" customWidth="1"/>
    <col min="9226" max="9469" width="9.140625" style="33"/>
    <col min="9470" max="9470" width="6.85546875" style="33" customWidth="1"/>
    <col min="9471" max="9471" width="26.28515625" style="33" customWidth="1"/>
    <col min="9472" max="9472" width="94.7109375" style="33" customWidth="1"/>
    <col min="9473" max="9473" width="10.5703125" style="33" customWidth="1"/>
    <col min="9474" max="9474" width="24" style="33" customWidth="1"/>
    <col min="9475" max="9475" width="24.5703125" style="33" bestFit="1" customWidth="1"/>
    <col min="9476" max="9476" width="17.7109375" style="33" bestFit="1" customWidth="1"/>
    <col min="9477" max="9477" width="17.42578125" style="33" bestFit="1" customWidth="1"/>
    <col min="9478" max="9478" width="17.5703125" style="33" bestFit="1" customWidth="1"/>
    <col min="9479" max="9479" width="9.28515625" style="33" bestFit="1" customWidth="1"/>
    <col min="9480" max="9480" width="10.28515625" style="33" bestFit="1" customWidth="1"/>
    <col min="9481" max="9481" width="45.7109375" style="33" customWidth="1"/>
    <col min="9482" max="9725" width="9.140625" style="33"/>
    <col min="9726" max="9726" width="6.85546875" style="33" customWidth="1"/>
    <col min="9727" max="9727" width="26.28515625" style="33" customWidth="1"/>
    <col min="9728" max="9728" width="94.7109375" style="33" customWidth="1"/>
    <col min="9729" max="9729" width="10.5703125" style="33" customWidth="1"/>
    <col min="9730" max="9730" width="24" style="33" customWidth="1"/>
    <col min="9731" max="9731" width="24.5703125" style="33" bestFit="1" customWidth="1"/>
    <col min="9732" max="9732" width="17.7109375" style="33" bestFit="1" customWidth="1"/>
    <col min="9733" max="9733" width="17.42578125" style="33" bestFit="1" customWidth="1"/>
    <col min="9734" max="9734" width="17.5703125" style="33" bestFit="1" customWidth="1"/>
    <col min="9735" max="9735" width="9.28515625" style="33" bestFit="1" customWidth="1"/>
    <col min="9736" max="9736" width="10.28515625" style="33" bestFit="1" customWidth="1"/>
    <col min="9737" max="9737" width="45.7109375" style="33" customWidth="1"/>
    <col min="9738" max="9981" width="9.140625" style="33"/>
    <col min="9982" max="9982" width="6.85546875" style="33" customWidth="1"/>
    <col min="9983" max="9983" width="26.28515625" style="33" customWidth="1"/>
    <col min="9984" max="9984" width="94.7109375" style="33" customWidth="1"/>
    <col min="9985" max="9985" width="10.5703125" style="33" customWidth="1"/>
    <col min="9986" max="9986" width="24" style="33" customWidth="1"/>
    <col min="9987" max="9987" width="24.5703125" style="33" bestFit="1" customWidth="1"/>
    <col min="9988" max="9988" width="17.7109375" style="33" bestFit="1" customWidth="1"/>
    <col min="9989" max="9989" width="17.42578125" style="33" bestFit="1" customWidth="1"/>
    <col min="9990" max="9990" width="17.5703125" style="33" bestFit="1" customWidth="1"/>
    <col min="9991" max="9991" width="9.28515625" style="33" bestFit="1" customWidth="1"/>
    <col min="9992" max="9992" width="10.28515625" style="33" bestFit="1" customWidth="1"/>
    <col min="9993" max="9993" width="45.7109375" style="33" customWidth="1"/>
    <col min="9994" max="10237" width="9.140625" style="33"/>
    <col min="10238" max="10238" width="6.85546875" style="33" customWidth="1"/>
    <col min="10239" max="10239" width="26.28515625" style="33" customWidth="1"/>
    <col min="10240" max="10240" width="94.7109375" style="33" customWidth="1"/>
    <col min="10241" max="10241" width="10.5703125" style="33" customWidth="1"/>
    <col min="10242" max="10242" width="24" style="33" customWidth="1"/>
    <col min="10243" max="10243" width="24.5703125" style="33" bestFit="1" customWidth="1"/>
    <col min="10244" max="10244" width="17.7109375" style="33" bestFit="1" customWidth="1"/>
    <col min="10245" max="10245" width="17.42578125" style="33" bestFit="1" customWidth="1"/>
    <col min="10246" max="10246" width="17.5703125" style="33" bestFit="1" customWidth="1"/>
    <col min="10247" max="10247" width="9.28515625" style="33" bestFit="1" customWidth="1"/>
    <col min="10248" max="10248" width="10.28515625" style="33" bestFit="1" customWidth="1"/>
    <col min="10249" max="10249" width="45.7109375" style="33" customWidth="1"/>
    <col min="10250" max="10493" width="9.140625" style="33"/>
    <col min="10494" max="10494" width="6.85546875" style="33" customWidth="1"/>
    <col min="10495" max="10495" width="26.28515625" style="33" customWidth="1"/>
    <col min="10496" max="10496" width="94.7109375" style="33" customWidth="1"/>
    <col min="10497" max="10497" width="10.5703125" style="33" customWidth="1"/>
    <col min="10498" max="10498" width="24" style="33" customWidth="1"/>
    <col min="10499" max="10499" width="24.5703125" style="33" bestFit="1" customWidth="1"/>
    <col min="10500" max="10500" width="17.7109375" style="33" bestFit="1" customWidth="1"/>
    <col min="10501" max="10501" width="17.42578125" style="33" bestFit="1" customWidth="1"/>
    <col min="10502" max="10502" width="17.5703125" style="33" bestFit="1" customWidth="1"/>
    <col min="10503" max="10503" width="9.28515625" style="33" bestFit="1" customWidth="1"/>
    <col min="10504" max="10504" width="10.28515625" style="33" bestFit="1" customWidth="1"/>
    <col min="10505" max="10505" width="45.7109375" style="33" customWidth="1"/>
    <col min="10506" max="10749" width="9.140625" style="33"/>
    <col min="10750" max="10750" width="6.85546875" style="33" customWidth="1"/>
    <col min="10751" max="10751" width="26.28515625" style="33" customWidth="1"/>
    <col min="10752" max="10752" width="94.7109375" style="33" customWidth="1"/>
    <col min="10753" max="10753" width="10.5703125" style="33" customWidth="1"/>
    <col min="10754" max="10754" width="24" style="33" customWidth="1"/>
    <col min="10755" max="10755" width="24.5703125" style="33" bestFit="1" customWidth="1"/>
    <col min="10756" max="10756" width="17.7109375" style="33" bestFit="1" customWidth="1"/>
    <col min="10757" max="10757" width="17.42578125" style="33" bestFit="1" customWidth="1"/>
    <col min="10758" max="10758" width="17.5703125" style="33" bestFit="1" customWidth="1"/>
    <col min="10759" max="10759" width="9.28515625" style="33" bestFit="1" customWidth="1"/>
    <col min="10760" max="10760" width="10.28515625" style="33" bestFit="1" customWidth="1"/>
    <col min="10761" max="10761" width="45.7109375" style="33" customWidth="1"/>
    <col min="10762" max="11005" width="9.140625" style="33"/>
    <col min="11006" max="11006" width="6.85546875" style="33" customWidth="1"/>
    <col min="11007" max="11007" width="26.28515625" style="33" customWidth="1"/>
    <col min="11008" max="11008" width="94.7109375" style="33" customWidth="1"/>
    <col min="11009" max="11009" width="10.5703125" style="33" customWidth="1"/>
    <col min="11010" max="11010" width="24" style="33" customWidth="1"/>
    <col min="11011" max="11011" width="24.5703125" style="33" bestFit="1" customWidth="1"/>
    <col min="11012" max="11012" width="17.7109375" style="33" bestFit="1" customWidth="1"/>
    <col min="11013" max="11013" width="17.42578125" style="33" bestFit="1" customWidth="1"/>
    <col min="11014" max="11014" width="17.5703125" style="33" bestFit="1" customWidth="1"/>
    <col min="11015" max="11015" width="9.28515625" style="33" bestFit="1" customWidth="1"/>
    <col min="11016" max="11016" width="10.28515625" style="33" bestFit="1" customWidth="1"/>
    <col min="11017" max="11017" width="45.7109375" style="33" customWidth="1"/>
    <col min="11018" max="11261" width="9.140625" style="33"/>
    <col min="11262" max="11262" width="6.85546875" style="33" customWidth="1"/>
    <col min="11263" max="11263" width="26.28515625" style="33" customWidth="1"/>
    <col min="11264" max="11264" width="94.7109375" style="33" customWidth="1"/>
    <col min="11265" max="11265" width="10.5703125" style="33" customWidth="1"/>
    <col min="11266" max="11266" width="24" style="33" customWidth="1"/>
    <col min="11267" max="11267" width="24.5703125" style="33" bestFit="1" customWidth="1"/>
    <col min="11268" max="11268" width="17.7109375" style="33" bestFit="1" customWidth="1"/>
    <col min="11269" max="11269" width="17.42578125" style="33" bestFit="1" customWidth="1"/>
    <col min="11270" max="11270" width="17.5703125" style="33" bestFit="1" customWidth="1"/>
    <col min="11271" max="11271" width="9.28515625" style="33" bestFit="1" customWidth="1"/>
    <col min="11272" max="11272" width="10.28515625" style="33" bestFit="1" customWidth="1"/>
    <col min="11273" max="11273" width="45.7109375" style="33" customWidth="1"/>
    <col min="11274" max="11517" width="9.140625" style="33"/>
    <col min="11518" max="11518" width="6.85546875" style="33" customWidth="1"/>
    <col min="11519" max="11519" width="26.28515625" style="33" customWidth="1"/>
    <col min="11520" max="11520" width="94.7109375" style="33" customWidth="1"/>
    <col min="11521" max="11521" width="10.5703125" style="33" customWidth="1"/>
    <col min="11522" max="11522" width="24" style="33" customWidth="1"/>
    <col min="11523" max="11523" width="24.5703125" style="33" bestFit="1" customWidth="1"/>
    <col min="11524" max="11524" width="17.7109375" style="33" bestFit="1" customWidth="1"/>
    <col min="11525" max="11525" width="17.42578125" style="33" bestFit="1" customWidth="1"/>
    <col min="11526" max="11526" width="17.5703125" style="33" bestFit="1" customWidth="1"/>
    <col min="11527" max="11527" width="9.28515625" style="33" bestFit="1" customWidth="1"/>
    <col min="11528" max="11528" width="10.28515625" style="33" bestFit="1" customWidth="1"/>
    <col min="11529" max="11529" width="45.7109375" style="33" customWidth="1"/>
    <col min="11530" max="11773" width="9.140625" style="33"/>
    <col min="11774" max="11774" width="6.85546875" style="33" customWidth="1"/>
    <col min="11775" max="11775" width="26.28515625" style="33" customWidth="1"/>
    <col min="11776" max="11776" width="94.7109375" style="33" customWidth="1"/>
    <col min="11777" max="11777" width="10.5703125" style="33" customWidth="1"/>
    <col min="11778" max="11778" width="24" style="33" customWidth="1"/>
    <col min="11779" max="11779" width="24.5703125" style="33" bestFit="1" customWidth="1"/>
    <col min="11780" max="11780" width="17.7109375" style="33" bestFit="1" customWidth="1"/>
    <col min="11781" max="11781" width="17.42578125" style="33" bestFit="1" customWidth="1"/>
    <col min="11782" max="11782" width="17.5703125" style="33" bestFit="1" customWidth="1"/>
    <col min="11783" max="11783" width="9.28515625" style="33" bestFit="1" customWidth="1"/>
    <col min="11784" max="11784" width="10.28515625" style="33" bestFit="1" customWidth="1"/>
    <col min="11785" max="11785" width="45.7109375" style="33" customWidth="1"/>
    <col min="11786" max="12029" width="9.140625" style="33"/>
    <col min="12030" max="12030" width="6.85546875" style="33" customWidth="1"/>
    <col min="12031" max="12031" width="26.28515625" style="33" customWidth="1"/>
    <col min="12032" max="12032" width="94.7109375" style="33" customWidth="1"/>
    <col min="12033" max="12033" width="10.5703125" style="33" customWidth="1"/>
    <col min="12034" max="12034" width="24" style="33" customWidth="1"/>
    <col min="12035" max="12035" width="24.5703125" style="33" bestFit="1" customWidth="1"/>
    <col min="12036" max="12036" width="17.7109375" style="33" bestFit="1" customWidth="1"/>
    <col min="12037" max="12037" width="17.42578125" style="33" bestFit="1" customWidth="1"/>
    <col min="12038" max="12038" width="17.5703125" style="33" bestFit="1" customWidth="1"/>
    <col min="12039" max="12039" width="9.28515625" style="33" bestFit="1" customWidth="1"/>
    <col min="12040" max="12040" width="10.28515625" style="33" bestFit="1" customWidth="1"/>
    <col min="12041" max="12041" width="45.7109375" style="33" customWidth="1"/>
    <col min="12042" max="12285" width="9.140625" style="33"/>
    <col min="12286" max="12286" width="6.85546875" style="33" customWidth="1"/>
    <col min="12287" max="12287" width="26.28515625" style="33" customWidth="1"/>
    <col min="12288" max="12288" width="94.7109375" style="33" customWidth="1"/>
    <col min="12289" max="12289" width="10.5703125" style="33" customWidth="1"/>
    <col min="12290" max="12290" width="24" style="33" customWidth="1"/>
    <col min="12291" max="12291" width="24.5703125" style="33" bestFit="1" customWidth="1"/>
    <col min="12292" max="12292" width="17.7109375" style="33" bestFit="1" customWidth="1"/>
    <col min="12293" max="12293" width="17.42578125" style="33" bestFit="1" customWidth="1"/>
    <col min="12294" max="12294" width="17.5703125" style="33" bestFit="1" customWidth="1"/>
    <col min="12295" max="12295" width="9.28515625" style="33" bestFit="1" customWidth="1"/>
    <col min="12296" max="12296" width="10.28515625" style="33" bestFit="1" customWidth="1"/>
    <col min="12297" max="12297" width="45.7109375" style="33" customWidth="1"/>
    <col min="12298" max="12541" width="9.140625" style="33"/>
    <col min="12542" max="12542" width="6.85546875" style="33" customWidth="1"/>
    <col min="12543" max="12543" width="26.28515625" style="33" customWidth="1"/>
    <col min="12544" max="12544" width="94.7109375" style="33" customWidth="1"/>
    <col min="12545" max="12545" width="10.5703125" style="33" customWidth="1"/>
    <col min="12546" max="12546" width="24" style="33" customWidth="1"/>
    <col min="12547" max="12547" width="24.5703125" style="33" bestFit="1" customWidth="1"/>
    <col min="12548" max="12548" width="17.7109375" style="33" bestFit="1" customWidth="1"/>
    <col min="12549" max="12549" width="17.42578125" style="33" bestFit="1" customWidth="1"/>
    <col min="12550" max="12550" width="17.5703125" style="33" bestFit="1" customWidth="1"/>
    <col min="12551" max="12551" width="9.28515625" style="33" bestFit="1" customWidth="1"/>
    <col min="12552" max="12552" width="10.28515625" style="33" bestFit="1" customWidth="1"/>
    <col min="12553" max="12553" width="45.7109375" style="33" customWidth="1"/>
    <col min="12554" max="12797" width="9.140625" style="33"/>
    <col min="12798" max="12798" width="6.85546875" style="33" customWidth="1"/>
    <col min="12799" max="12799" width="26.28515625" style="33" customWidth="1"/>
    <col min="12800" max="12800" width="94.7109375" style="33" customWidth="1"/>
    <col min="12801" max="12801" width="10.5703125" style="33" customWidth="1"/>
    <col min="12802" max="12802" width="24" style="33" customWidth="1"/>
    <col min="12803" max="12803" width="24.5703125" style="33" bestFit="1" customWidth="1"/>
    <col min="12804" max="12804" width="17.7109375" style="33" bestFit="1" customWidth="1"/>
    <col min="12805" max="12805" width="17.42578125" style="33" bestFit="1" customWidth="1"/>
    <col min="12806" max="12806" width="17.5703125" style="33" bestFit="1" customWidth="1"/>
    <col min="12807" max="12807" width="9.28515625" style="33" bestFit="1" customWidth="1"/>
    <col min="12808" max="12808" width="10.28515625" style="33" bestFit="1" customWidth="1"/>
    <col min="12809" max="12809" width="45.7109375" style="33" customWidth="1"/>
    <col min="12810" max="13053" width="9.140625" style="33"/>
    <col min="13054" max="13054" width="6.85546875" style="33" customWidth="1"/>
    <col min="13055" max="13055" width="26.28515625" style="33" customWidth="1"/>
    <col min="13056" max="13056" width="94.7109375" style="33" customWidth="1"/>
    <col min="13057" max="13057" width="10.5703125" style="33" customWidth="1"/>
    <col min="13058" max="13058" width="24" style="33" customWidth="1"/>
    <col min="13059" max="13059" width="24.5703125" style="33" bestFit="1" customWidth="1"/>
    <col min="13060" max="13060" width="17.7109375" style="33" bestFit="1" customWidth="1"/>
    <col min="13061" max="13061" width="17.42578125" style="33" bestFit="1" customWidth="1"/>
    <col min="13062" max="13062" width="17.5703125" style="33" bestFit="1" customWidth="1"/>
    <col min="13063" max="13063" width="9.28515625" style="33" bestFit="1" customWidth="1"/>
    <col min="13064" max="13064" width="10.28515625" style="33" bestFit="1" customWidth="1"/>
    <col min="13065" max="13065" width="45.7109375" style="33" customWidth="1"/>
    <col min="13066" max="13309" width="9.140625" style="33"/>
    <col min="13310" max="13310" width="6.85546875" style="33" customWidth="1"/>
    <col min="13311" max="13311" width="26.28515625" style="33" customWidth="1"/>
    <col min="13312" max="13312" width="94.7109375" style="33" customWidth="1"/>
    <col min="13313" max="13313" width="10.5703125" style="33" customWidth="1"/>
    <col min="13314" max="13314" width="24" style="33" customWidth="1"/>
    <col min="13315" max="13315" width="24.5703125" style="33" bestFit="1" customWidth="1"/>
    <col min="13316" max="13316" width="17.7109375" style="33" bestFit="1" customWidth="1"/>
    <col min="13317" max="13317" width="17.42578125" style="33" bestFit="1" customWidth="1"/>
    <col min="13318" max="13318" width="17.5703125" style="33" bestFit="1" customWidth="1"/>
    <col min="13319" max="13319" width="9.28515625" style="33" bestFit="1" customWidth="1"/>
    <col min="13320" max="13320" width="10.28515625" style="33" bestFit="1" customWidth="1"/>
    <col min="13321" max="13321" width="45.7109375" style="33" customWidth="1"/>
    <col min="13322" max="13565" width="9.140625" style="33"/>
    <col min="13566" max="13566" width="6.85546875" style="33" customWidth="1"/>
    <col min="13567" max="13567" width="26.28515625" style="33" customWidth="1"/>
    <col min="13568" max="13568" width="94.7109375" style="33" customWidth="1"/>
    <col min="13569" max="13569" width="10.5703125" style="33" customWidth="1"/>
    <col min="13570" max="13570" width="24" style="33" customWidth="1"/>
    <col min="13571" max="13571" width="24.5703125" style="33" bestFit="1" customWidth="1"/>
    <col min="13572" max="13572" width="17.7109375" style="33" bestFit="1" customWidth="1"/>
    <col min="13573" max="13573" width="17.42578125" style="33" bestFit="1" customWidth="1"/>
    <col min="13574" max="13574" width="17.5703125" style="33" bestFit="1" customWidth="1"/>
    <col min="13575" max="13575" width="9.28515625" style="33" bestFit="1" customWidth="1"/>
    <col min="13576" max="13576" width="10.28515625" style="33" bestFit="1" customWidth="1"/>
    <col min="13577" max="13577" width="45.7109375" style="33" customWidth="1"/>
    <col min="13578" max="13821" width="9.140625" style="33"/>
    <col min="13822" max="13822" width="6.85546875" style="33" customWidth="1"/>
    <col min="13823" max="13823" width="26.28515625" style="33" customWidth="1"/>
    <col min="13824" max="13824" width="94.7109375" style="33" customWidth="1"/>
    <col min="13825" max="13825" width="10.5703125" style="33" customWidth="1"/>
    <col min="13826" max="13826" width="24" style="33" customWidth="1"/>
    <col min="13827" max="13827" width="24.5703125" style="33" bestFit="1" customWidth="1"/>
    <col min="13828" max="13828" width="17.7109375" style="33" bestFit="1" customWidth="1"/>
    <col min="13829" max="13829" width="17.42578125" style="33" bestFit="1" customWidth="1"/>
    <col min="13830" max="13830" width="17.5703125" style="33" bestFit="1" customWidth="1"/>
    <col min="13831" max="13831" width="9.28515625" style="33" bestFit="1" customWidth="1"/>
    <col min="13832" max="13832" width="10.28515625" style="33" bestFit="1" customWidth="1"/>
    <col min="13833" max="13833" width="45.7109375" style="33" customWidth="1"/>
    <col min="13834" max="14077" width="9.140625" style="33"/>
    <col min="14078" max="14078" width="6.85546875" style="33" customWidth="1"/>
    <col min="14079" max="14079" width="26.28515625" style="33" customWidth="1"/>
    <col min="14080" max="14080" width="94.7109375" style="33" customWidth="1"/>
    <col min="14081" max="14081" width="10.5703125" style="33" customWidth="1"/>
    <col min="14082" max="14082" width="24" style="33" customWidth="1"/>
    <col min="14083" max="14083" width="24.5703125" style="33" bestFit="1" customWidth="1"/>
    <col min="14084" max="14084" width="17.7109375" style="33" bestFit="1" customWidth="1"/>
    <col min="14085" max="14085" width="17.42578125" style="33" bestFit="1" customWidth="1"/>
    <col min="14086" max="14086" width="17.5703125" style="33" bestFit="1" customWidth="1"/>
    <col min="14087" max="14087" width="9.28515625" style="33" bestFit="1" customWidth="1"/>
    <col min="14088" max="14088" width="10.28515625" style="33" bestFit="1" customWidth="1"/>
    <col min="14089" max="14089" width="45.7109375" style="33" customWidth="1"/>
    <col min="14090" max="14333" width="9.140625" style="33"/>
    <col min="14334" max="14334" width="6.85546875" style="33" customWidth="1"/>
    <col min="14335" max="14335" width="26.28515625" style="33" customWidth="1"/>
    <col min="14336" max="14336" width="94.7109375" style="33" customWidth="1"/>
    <col min="14337" max="14337" width="10.5703125" style="33" customWidth="1"/>
    <col min="14338" max="14338" width="24" style="33" customWidth="1"/>
    <col min="14339" max="14339" width="24.5703125" style="33" bestFit="1" customWidth="1"/>
    <col min="14340" max="14340" width="17.7109375" style="33" bestFit="1" customWidth="1"/>
    <col min="14341" max="14341" width="17.42578125" style="33" bestFit="1" customWidth="1"/>
    <col min="14342" max="14342" width="17.5703125" style="33" bestFit="1" customWidth="1"/>
    <col min="14343" max="14343" width="9.28515625" style="33" bestFit="1" customWidth="1"/>
    <col min="14344" max="14344" width="10.28515625" style="33" bestFit="1" customWidth="1"/>
    <col min="14345" max="14345" width="45.7109375" style="33" customWidth="1"/>
    <col min="14346" max="14589" width="9.140625" style="33"/>
    <col min="14590" max="14590" width="6.85546875" style="33" customWidth="1"/>
    <col min="14591" max="14591" width="26.28515625" style="33" customWidth="1"/>
    <col min="14592" max="14592" width="94.7109375" style="33" customWidth="1"/>
    <col min="14593" max="14593" width="10.5703125" style="33" customWidth="1"/>
    <col min="14594" max="14594" width="24" style="33" customWidth="1"/>
    <col min="14595" max="14595" width="24.5703125" style="33" bestFit="1" customWidth="1"/>
    <col min="14596" max="14596" width="17.7109375" style="33" bestFit="1" customWidth="1"/>
    <col min="14597" max="14597" width="17.42578125" style="33" bestFit="1" customWidth="1"/>
    <col min="14598" max="14598" width="17.5703125" style="33" bestFit="1" customWidth="1"/>
    <col min="14599" max="14599" width="9.28515625" style="33" bestFit="1" customWidth="1"/>
    <col min="14600" max="14600" width="10.28515625" style="33" bestFit="1" customWidth="1"/>
    <col min="14601" max="14601" width="45.7109375" style="33" customWidth="1"/>
    <col min="14602" max="14845" width="9.140625" style="33"/>
    <col min="14846" max="14846" width="6.85546875" style="33" customWidth="1"/>
    <col min="14847" max="14847" width="26.28515625" style="33" customWidth="1"/>
    <col min="14848" max="14848" width="94.7109375" style="33" customWidth="1"/>
    <col min="14849" max="14849" width="10.5703125" style="33" customWidth="1"/>
    <col min="14850" max="14850" width="24" style="33" customWidth="1"/>
    <col min="14851" max="14851" width="24.5703125" style="33" bestFit="1" customWidth="1"/>
    <col min="14852" max="14852" width="17.7109375" style="33" bestFit="1" customWidth="1"/>
    <col min="14853" max="14853" width="17.42578125" style="33" bestFit="1" customWidth="1"/>
    <col min="14854" max="14854" width="17.5703125" style="33" bestFit="1" customWidth="1"/>
    <col min="14855" max="14855" width="9.28515625" style="33" bestFit="1" customWidth="1"/>
    <col min="14856" max="14856" width="10.28515625" style="33" bestFit="1" customWidth="1"/>
    <col min="14857" max="14857" width="45.7109375" style="33" customWidth="1"/>
    <col min="14858" max="15101" width="9.140625" style="33"/>
    <col min="15102" max="15102" width="6.85546875" style="33" customWidth="1"/>
    <col min="15103" max="15103" width="26.28515625" style="33" customWidth="1"/>
    <col min="15104" max="15104" width="94.7109375" style="33" customWidth="1"/>
    <col min="15105" max="15105" width="10.5703125" style="33" customWidth="1"/>
    <col min="15106" max="15106" width="24" style="33" customWidth="1"/>
    <col min="15107" max="15107" width="24.5703125" style="33" bestFit="1" customWidth="1"/>
    <col min="15108" max="15108" width="17.7109375" style="33" bestFit="1" customWidth="1"/>
    <col min="15109" max="15109" width="17.42578125" style="33" bestFit="1" customWidth="1"/>
    <col min="15110" max="15110" width="17.5703125" style="33" bestFit="1" customWidth="1"/>
    <col min="15111" max="15111" width="9.28515625" style="33" bestFit="1" customWidth="1"/>
    <col min="15112" max="15112" width="10.28515625" style="33" bestFit="1" customWidth="1"/>
    <col min="15113" max="15113" width="45.7109375" style="33" customWidth="1"/>
    <col min="15114" max="15357" width="9.140625" style="33"/>
    <col min="15358" max="15358" width="6.85546875" style="33" customWidth="1"/>
    <col min="15359" max="15359" width="26.28515625" style="33" customWidth="1"/>
    <col min="15360" max="15360" width="94.7109375" style="33" customWidth="1"/>
    <col min="15361" max="15361" width="10.5703125" style="33" customWidth="1"/>
    <col min="15362" max="15362" width="24" style="33" customWidth="1"/>
    <col min="15363" max="15363" width="24.5703125" style="33" bestFit="1" customWidth="1"/>
    <col min="15364" max="15364" width="17.7109375" style="33" bestFit="1" customWidth="1"/>
    <col min="15365" max="15365" width="17.42578125" style="33" bestFit="1" customWidth="1"/>
    <col min="15366" max="15366" width="17.5703125" style="33" bestFit="1" customWidth="1"/>
    <col min="15367" max="15367" width="9.28515625" style="33" bestFit="1" customWidth="1"/>
    <col min="15368" max="15368" width="10.28515625" style="33" bestFit="1" customWidth="1"/>
    <col min="15369" max="15369" width="45.7109375" style="33" customWidth="1"/>
    <col min="15370" max="15613" width="9.140625" style="33"/>
    <col min="15614" max="15614" width="6.85546875" style="33" customWidth="1"/>
    <col min="15615" max="15615" width="26.28515625" style="33" customWidth="1"/>
    <col min="15616" max="15616" width="94.7109375" style="33" customWidth="1"/>
    <col min="15617" max="15617" width="10.5703125" style="33" customWidth="1"/>
    <col min="15618" max="15618" width="24" style="33" customWidth="1"/>
    <col min="15619" max="15619" width="24.5703125" style="33" bestFit="1" customWidth="1"/>
    <col min="15620" max="15620" width="17.7109375" style="33" bestFit="1" customWidth="1"/>
    <col min="15621" max="15621" width="17.42578125" style="33" bestFit="1" customWidth="1"/>
    <col min="15622" max="15622" width="17.5703125" style="33" bestFit="1" customWidth="1"/>
    <col min="15623" max="15623" width="9.28515625" style="33" bestFit="1" customWidth="1"/>
    <col min="15624" max="15624" width="10.28515625" style="33" bestFit="1" customWidth="1"/>
    <col min="15625" max="15625" width="45.7109375" style="33" customWidth="1"/>
    <col min="15626" max="15869" width="9.140625" style="33"/>
    <col min="15870" max="15870" width="6.85546875" style="33" customWidth="1"/>
    <col min="15871" max="15871" width="26.28515625" style="33" customWidth="1"/>
    <col min="15872" max="15872" width="94.7109375" style="33" customWidth="1"/>
    <col min="15873" max="15873" width="10.5703125" style="33" customWidth="1"/>
    <col min="15874" max="15874" width="24" style="33" customWidth="1"/>
    <col min="15875" max="15875" width="24.5703125" style="33" bestFit="1" customWidth="1"/>
    <col min="15876" max="15876" width="17.7109375" style="33" bestFit="1" customWidth="1"/>
    <col min="15877" max="15877" width="17.42578125" style="33" bestFit="1" customWidth="1"/>
    <col min="15878" max="15878" width="17.5703125" style="33" bestFit="1" customWidth="1"/>
    <col min="15879" max="15879" width="9.28515625" style="33" bestFit="1" customWidth="1"/>
    <col min="15880" max="15880" width="10.28515625" style="33" bestFit="1" customWidth="1"/>
    <col min="15881" max="15881" width="45.7109375" style="33" customWidth="1"/>
    <col min="15882" max="16125" width="9.140625" style="33"/>
    <col min="16126" max="16126" width="6.85546875" style="33" customWidth="1"/>
    <col min="16127" max="16127" width="26.28515625" style="33" customWidth="1"/>
    <col min="16128" max="16128" width="94.7109375" style="33" customWidth="1"/>
    <col min="16129" max="16129" width="10.5703125" style="33" customWidth="1"/>
    <col min="16130" max="16130" width="24" style="33" customWidth="1"/>
    <col min="16131" max="16131" width="24.5703125" style="33" bestFit="1" customWidth="1"/>
    <col min="16132" max="16132" width="17.7109375" style="33" bestFit="1" customWidth="1"/>
    <col min="16133" max="16133" width="17.42578125" style="33" bestFit="1" customWidth="1"/>
    <col min="16134" max="16134" width="17.5703125" style="33" bestFit="1" customWidth="1"/>
    <col min="16135" max="16135" width="9.28515625" style="33" bestFit="1" customWidth="1"/>
    <col min="16136" max="16136" width="10.28515625" style="33" bestFit="1" customWidth="1"/>
    <col min="16137" max="16137" width="45.7109375" style="33" customWidth="1"/>
    <col min="16138" max="16384" width="9.140625" style="33"/>
  </cols>
  <sheetData>
    <row r="1" spans="1:9" s="29" customFormat="1" ht="26.25">
      <c r="A1" s="1"/>
      <c r="B1" s="2"/>
      <c r="C1" s="97" t="s">
        <v>0</v>
      </c>
      <c r="D1" s="97"/>
      <c r="E1" s="98"/>
      <c r="F1" s="3"/>
      <c r="G1" s="4"/>
      <c r="H1" s="27"/>
      <c r="I1" s="28"/>
    </row>
    <row r="2" spans="1:9" s="29" customFormat="1" ht="26.25">
      <c r="A2" s="5"/>
      <c r="B2" s="6"/>
      <c r="C2" s="99" t="s">
        <v>1</v>
      </c>
      <c r="D2" s="99"/>
      <c r="E2" s="100"/>
      <c r="F2" s="7"/>
      <c r="G2" s="8"/>
      <c r="H2" s="30"/>
      <c r="I2" s="31"/>
    </row>
    <row r="3" spans="1:9" s="29" customFormat="1" ht="26.25">
      <c r="A3" s="5"/>
      <c r="B3" s="6"/>
      <c r="C3" s="99" t="s">
        <v>188</v>
      </c>
      <c r="D3" s="99"/>
      <c r="E3" s="100"/>
      <c r="F3" s="101" t="s">
        <v>183</v>
      </c>
      <c r="G3" s="102"/>
      <c r="H3" s="102"/>
      <c r="I3" s="103"/>
    </row>
    <row r="4" spans="1:9" s="29" customFormat="1" ht="39.75" customHeight="1">
      <c r="A4" s="5"/>
      <c r="B4" s="6"/>
      <c r="C4" s="104" t="s">
        <v>181</v>
      </c>
      <c r="D4" s="104"/>
      <c r="E4" s="105"/>
      <c r="F4" s="106" t="s">
        <v>184</v>
      </c>
      <c r="G4" s="107"/>
      <c r="H4" s="107"/>
      <c r="I4" s="108"/>
    </row>
    <row r="5" spans="1:9" s="29" customFormat="1" ht="23.25" customHeight="1">
      <c r="A5" s="5"/>
      <c r="B5" s="6"/>
      <c r="C5" s="104" t="s">
        <v>182</v>
      </c>
      <c r="D5" s="104"/>
      <c r="E5" s="105"/>
      <c r="F5" s="109" t="s">
        <v>185</v>
      </c>
      <c r="G5" s="110"/>
      <c r="H5" s="110"/>
      <c r="I5" s="111"/>
    </row>
    <row r="6" spans="1:9" s="29" customFormat="1" ht="23.25">
      <c r="A6" s="5"/>
      <c r="B6" s="6"/>
      <c r="C6" s="112" t="s">
        <v>42</v>
      </c>
      <c r="D6" s="112"/>
      <c r="E6" s="113"/>
      <c r="F6" s="114" t="s">
        <v>186</v>
      </c>
      <c r="G6" s="115"/>
      <c r="H6" s="115"/>
      <c r="I6" s="116"/>
    </row>
    <row r="7" spans="1:9" s="29" customFormat="1" ht="23.25">
      <c r="A7" s="5"/>
      <c r="B7" s="6"/>
      <c r="C7" s="117"/>
      <c r="D7" s="117"/>
      <c r="E7" s="118"/>
      <c r="F7" s="114" t="s">
        <v>28</v>
      </c>
      <c r="G7" s="115"/>
      <c r="H7" s="115"/>
      <c r="I7" s="116"/>
    </row>
    <row r="8" spans="1:9" s="29" customFormat="1" ht="20.25">
      <c r="A8" s="9"/>
      <c r="B8" s="10"/>
      <c r="C8" s="11"/>
      <c r="D8" s="32"/>
      <c r="E8" s="12"/>
      <c r="F8" s="119" t="s">
        <v>187</v>
      </c>
      <c r="G8" s="120"/>
      <c r="H8" s="120"/>
      <c r="I8" s="121"/>
    </row>
    <row r="9" spans="1:9" s="29" customFormat="1" ht="18" customHeight="1">
      <c r="A9" s="125" t="s">
        <v>50</v>
      </c>
      <c r="B9" s="126"/>
      <c r="C9" s="126"/>
      <c r="D9" s="126"/>
      <c r="E9" s="126"/>
      <c r="F9" s="126"/>
      <c r="G9" s="126"/>
      <c r="H9" s="126"/>
      <c r="I9" s="126"/>
    </row>
    <row r="10" spans="1:9" s="29" customFormat="1" ht="18.75">
      <c r="A10" s="92" t="s">
        <v>2</v>
      </c>
      <c r="B10" s="93" t="s">
        <v>3</v>
      </c>
      <c r="C10" s="94" t="s">
        <v>4</v>
      </c>
      <c r="D10" s="92" t="s">
        <v>5</v>
      </c>
      <c r="E10" s="95" t="s">
        <v>6</v>
      </c>
      <c r="F10" s="124" t="s">
        <v>7</v>
      </c>
      <c r="G10" s="124"/>
      <c r="H10" s="124"/>
      <c r="I10" s="124"/>
    </row>
    <row r="11" spans="1:9" s="29" customFormat="1" ht="18.75">
      <c r="A11" s="92"/>
      <c r="B11" s="93"/>
      <c r="C11" s="94"/>
      <c r="D11" s="92"/>
      <c r="E11" s="95"/>
      <c r="F11" s="62" t="s">
        <v>8</v>
      </c>
      <c r="G11" s="62" t="s">
        <v>9</v>
      </c>
      <c r="H11" s="62" t="s">
        <v>10</v>
      </c>
      <c r="I11" s="61" t="s">
        <v>11</v>
      </c>
    </row>
    <row r="12" spans="1:9" ht="18">
      <c r="A12" s="63" t="s">
        <v>12</v>
      </c>
      <c r="B12" s="64"/>
      <c r="C12" s="96" t="s">
        <v>35</v>
      </c>
      <c r="D12" s="96"/>
      <c r="E12" s="96"/>
      <c r="F12" s="96"/>
      <c r="G12" s="96"/>
      <c r="H12" s="96"/>
      <c r="I12" s="96"/>
    </row>
    <row r="13" spans="1:9" ht="72">
      <c r="A13" s="76" t="s">
        <v>13</v>
      </c>
      <c r="B13" s="77" t="s">
        <v>59</v>
      </c>
      <c r="C13" s="78" t="s">
        <v>60</v>
      </c>
      <c r="D13" s="76" t="s">
        <v>52</v>
      </c>
      <c r="E13" s="79">
        <v>6</v>
      </c>
      <c r="F13" s="79">
        <f>'MEMÓRIA ONERADA'!F13</f>
        <v>265.56</v>
      </c>
      <c r="G13" s="80">
        <f t="shared" ref="G13:G19" si="0">TRUNC(F13*1.2247,2)</f>
        <v>325.23</v>
      </c>
      <c r="H13" s="79">
        <f t="shared" ref="H13:H19" si="1">TRUNC(F13*E13,2)</f>
        <v>1593.36</v>
      </c>
      <c r="I13" s="79">
        <f t="shared" ref="I13:I19" si="2">TRUNC(E13*G13,2)</f>
        <v>1951.38</v>
      </c>
    </row>
    <row r="14" spans="1:9" ht="72">
      <c r="A14" s="76" t="s">
        <v>31</v>
      </c>
      <c r="B14" s="77" t="s">
        <v>63</v>
      </c>
      <c r="C14" s="78" t="s">
        <v>64</v>
      </c>
      <c r="D14" s="76" t="s">
        <v>52</v>
      </c>
      <c r="E14" s="79">
        <v>9</v>
      </c>
      <c r="F14" s="79">
        <f>'MEMÓRIA ONERADA'!F21</f>
        <v>527.64</v>
      </c>
      <c r="G14" s="80">
        <f t="shared" si="0"/>
        <v>646.20000000000005</v>
      </c>
      <c r="H14" s="79">
        <f t="shared" si="1"/>
        <v>4748.76</v>
      </c>
      <c r="I14" s="79">
        <f t="shared" si="2"/>
        <v>5815.8</v>
      </c>
    </row>
    <row r="15" spans="1:9" ht="108">
      <c r="A15" s="76" t="s">
        <v>32</v>
      </c>
      <c r="B15" s="77" t="s">
        <v>89</v>
      </c>
      <c r="C15" s="78" t="s">
        <v>90</v>
      </c>
      <c r="D15" s="76" t="s">
        <v>5</v>
      </c>
      <c r="E15" s="79">
        <v>1</v>
      </c>
      <c r="F15" s="79">
        <f>TRUNC('MEMÓRIA ONERADA'!F41,2)</f>
        <v>2925.48</v>
      </c>
      <c r="G15" s="80">
        <f t="shared" si="0"/>
        <v>3582.83</v>
      </c>
      <c r="H15" s="79">
        <f t="shared" si="1"/>
        <v>2925.48</v>
      </c>
      <c r="I15" s="79">
        <f t="shared" si="2"/>
        <v>3582.83</v>
      </c>
    </row>
    <row r="16" spans="1:9" ht="36">
      <c r="A16" s="76" t="s">
        <v>33</v>
      </c>
      <c r="B16" s="77" t="s">
        <v>147</v>
      </c>
      <c r="C16" s="78" t="s">
        <v>148</v>
      </c>
      <c r="D16" s="76" t="s">
        <v>52</v>
      </c>
      <c r="E16" s="79">
        <v>600</v>
      </c>
      <c r="F16" s="79">
        <f>TRUNC('MEMÓRIA ONERADA'!F86,2)</f>
        <v>4.1399999999999997</v>
      </c>
      <c r="G16" s="80">
        <f t="shared" si="0"/>
        <v>5.07</v>
      </c>
      <c r="H16" s="79">
        <f t="shared" si="1"/>
        <v>2484</v>
      </c>
      <c r="I16" s="79">
        <f t="shared" si="2"/>
        <v>3042</v>
      </c>
    </row>
    <row r="17" spans="1:9" ht="90">
      <c r="A17" s="76" t="s">
        <v>34</v>
      </c>
      <c r="B17" s="77" t="s">
        <v>153</v>
      </c>
      <c r="C17" s="78" t="s">
        <v>154</v>
      </c>
      <c r="D17" s="76" t="s">
        <v>15</v>
      </c>
      <c r="E17" s="79">
        <v>100</v>
      </c>
      <c r="F17" s="79">
        <f>TRUNC('MEMÓRIA ONERADA'!F91,2)</f>
        <v>78.900000000000006</v>
      </c>
      <c r="G17" s="80">
        <f t="shared" si="0"/>
        <v>96.62</v>
      </c>
      <c r="H17" s="79">
        <f t="shared" si="1"/>
        <v>7890</v>
      </c>
      <c r="I17" s="79">
        <f t="shared" si="2"/>
        <v>9662</v>
      </c>
    </row>
    <row r="18" spans="1:9" ht="54">
      <c r="A18" s="76" t="s">
        <v>43</v>
      </c>
      <c r="B18" s="77" t="s">
        <v>163</v>
      </c>
      <c r="C18" s="78" t="s">
        <v>164</v>
      </c>
      <c r="D18" s="76" t="s">
        <v>52</v>
      </c>
      <c r="E18" s="79">
        <v>600</v>
      </c>
      <c r="F18" s="79">
        <f>TRUNC('MEMÓRIA ONERADA'!F101,2)</f>
        <v>76.66</v>
      </c>
      <c r="G18" s="80">
        <f t="shared" si="0"/>
        <v>93.88</v>
      </c>
      <c r="H18" s="79">
        <f t="shared" si="1"/>
        <v>45996</v>
      </c>
      <c r="I18" s="79">
        <f t="shared" si="2"/>
        <v>56328</v>
      </c>
    </row>
    <row r="19" spans="1:9" ht="90">
      <c r="A19" s="76" t="s">
        <v>44</v>
      </c>
      <c r="B19" s="77" t="s">
        <v>177</v>
      </c>
      <c r="C19" s="78" t="s">
        <v>178</v>
      </c>
      <c r="D19" s="76" t="s">
        <v>5</v>
      </c>
      <c r="E19" s="79">
        <v>8</v>
      </c>
      <c r="F19" s="79">
        <f>TRUNC('MEMÓRIA ONERADA'!F111,2)</f>
        <v>361.94</v>
      </c>
      <c r="G19" s="80">
        <f t="shared" si="0"/>
        <v>443.26</v>
      </c>
      <c r="H19" s="79">
        <f t="shared" si="1"/>
        <v>2895.52</v>
      </c>
      <c r="I19" s="79">
        <f t="shared" si="2"/>
        <v>3546.08</v>
      </c>
    </row>
    <row r="20" spans="1:9" s="60" customFormat="1" ht="18">
      <c r="A20" s="75" t="s">
        <v>14</v>
      </c>
      <c r="B20" s="81"/>
      <c r="C20" s="82"/>
      <c r="D20" s="75"/>
      <c r="E20" s="83"/>
      <c r="F20" s="84"/>
      <c r="G20" s="85" t="s">
        <v>36</v>
      </c>
      <c r="H20" s="84">
        <f>SUM(H13:H19)</f>
        <v>68533.12000000001</v>
      </c>
      <c r="I20" s="84">
        <f>SUM(I13:I19)</f>
        <v>83928.090000000011</v>
      </c>
    </row>
  </sheetData>
  <mergeCells count="21">
    <mergeCell ref="C12:I12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  <mergeCell ref="C1:E1"/>
    <mergeCell ref="C2:E2"/>
    <mergeCell ref="C3:E3"/>
    <mergeCell ref="F3:I3"/>
    <mergeCell ref="C4:E4"/>
    <mergeCell ref="F4:I4"/>
  </mergeCells>
  <printOptions horizontalCentered="1"/>
  <pageMargins left="0.59055118110236227" right="0.39370078740157483" top="0.39370078740157483" bottom="0.59055118110236227" header="0" footer="0"/>
  <pageSetup paperSize="9" scale="45" orientation="landscape" r:id="rId1"/>
  <headerFooter alignWithMargins="0">
    <oddFooter>&amp;A&amp;RPágina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view="pageBreakPreview" topLeftCell="A4" zoomScale="60" zoomScaleNormal="50" workbookViewId="0">
      <selection activeCell="F13" sqref="F13"/>
    </sheetView>
  </sheetViews>
  <sheetFormatPr defaultRowHeight="15"/>
  <cols>
    <col min="2" max="2" width="62.140625" bestFit="1" customWidth="1"/>
    <col min="3" max="3" width="17" bestFit="1" customWidth="1"/>
    <col min="4" max="4" width="13.7109375" customWidth="1"/>
    <col min="5" max="5" width="15.140625" bestFit="1" customWidth="1"/>
    <col min="6" max="6" width="12.85546875" customWidth="1"/>
    <col min="7" max="7" width="36.140625" customWidth="1"/>
    <col min="8" max="8" width="16.28515625" bestFit="1" customWidth="1"/>
    <col min="9" max="9" width="17.5703125" bestFit="1" customWidth="1"/>
    <col min="258" max="258" width="62.140625" bestFit="1" customWidth="1"/>
    <col min="259" max="259" width="11.5703125" bestFit="1" customWidth="1"/>
    <col min="260" max="260" width="10.28515625" bestFit="1" customWidth="1"/>
    <col min="261" max="261" width="11.5703125" bestFit="1" customWidth="1"/>
    <col min="262" max="262" width="10.28515625" bestFit="1" customWidth="1"/>
    <col min="263" max="263" width="19.7109375" customWidth="1"/>
    <col min="264" max="264" width="14.5703125" bestFit="1" customWidth="1"/>
    <col min="265" max="265" width="11.5703125" bestFit="1" customWidth="1"/>
    <col min="514" max="514" width="62.140625" bestFit="1" customWidth="1"/>
    <col min="515" max="515" width="11.5703125" bestFit="1" customWidth="1"/>
    <col min="516" max="516" width="10.28515625" bestFit="1" customWidth="1"/>
    <col min="517" max="517" width="11.5703125" bestFit="1" customWidth="1"/>
    <col min="518" max="518" width="10.28515625" bestFit="1" customWidth="1"/>
    <col min="519" max="519" width="19.7109375" customWidth="1"/>
    <col min="520" max="520" width="14.5703125" bestFit="1" customWidth="1"/>
    <col min="521" max="521" width="11.5703125" bestFit="1" customWidth="1"/>
    <col min="770" max="770" width="62.140625" bestFit="1" customWidth="1"/>
    <col min="771" max="771" width="11.5703125" bestFit="1" customWidth="1"/>
    <col min="772" max="772" width="10.28515625" bestFit="1" customWidth="1"/>
    <col min="773" max="773" width="11.5703125" bestFit="1" customWidth="1"/>
    <col min="774" max="774" width="10.28515625" bestFit="1" customWidth="1"/>
    <col min="775" max="775" width="19.7109375" customWidth="1"/>
    <col min="776" max="776" width="14.5703125" bestFit="1" customWidth="1"/>
    <col min="777" max="777" width="11.5703125" bestFit="1" customWidth="1"/>
    <col min="1026" max="1026" width="62.140625" bestFit="1" customWidth="1"/>
    <col min="1027" max="1027" width="11.5703125" bestFit="1" customWidth="1"/>
    <col min="1028" max="1028" width="10.28515625" bestFit="1" customWidth="1"/>
    <col min="1029" max="1029" width="11.5703125" bestFit="1" customWidth="1"/>
    <col min="1030" max="1030" width="10.28515625" bestFit="1" customWidth="1"/>
    <col min="1031" max="1031" width="19.7109375" customWidth="1"/>
    <col min="1032" max="1032" width="14.5703125" bestFit="1" customWidth="1"/>
    <col min="1033" max="1033" width="11.5703125" bestFit="1" customWidth="1"/>
    <col min="1282" max="1282" width="62.140625" bestFit="1" customWidth="1"/>
    <col min="1283" max="1283" width="11.5703125" bestFit="1" customWidth="1"/>
    <col min="1284" max="1284" width="10.28515625" bestFit="1" customWidth="1"/>
    <col min="1285" max="1285" width="11.5703125" bestFit="1" customWidth="1"/>
    <col min="1286" max="1286" width="10.28515625" bestFit="1" customWidth="1"/>
    <col min="1287" max="1287" width="19.7109375" customWidth="1"/>
    <col min="1288" max="1288" width="14.5703125" bestFit="1" customWidth="1"/>
    <col min="1289" max="1289" width="11.5703125" bestFit="1" customWidth="1"/>
    <col min="1538" max="1538" width="62.140625" bestFit="1" customWidth="1"/>
    <col min="1539" max="1539" width="11.5703125" bestFit="1" customWidth="1"/>
    <col min="1540" max="1540" width="10.28515625" bestFit="1" customWidth="1"/>
    <col min="1541" max="1541" width="11.5703125" bestFit="1" customWidth="1"/>
    <col min="1542" max="1542" width="10.28515625" bestFit="1" customWidth="1"/>
    <col min="1543" max="1543" width="19.7109375" customWidth="1"/>
    <col min="1544" max="1544" width="14.5703125" bestFit="1" customWidth="1"/>
    <col min="1545" max="1545" width="11.5703125" bestFit="1" customWidth="1"/>
    <col min="1794" max="1794" width="62.140625" bestFit="1" customWidth="1"/>
    <col min="1795" max="1795" width="11.5703125" bestFit="1" customWidth="1"/>
    <col min="1796" max="1796" width="10.28515625" bestFit="1" customWidth="1"/>
    <col min="1797" max="1797" width="11.5703125" bestFit="1" customWidth="1"/>
    <col min="1798" max="1798" width="10.28515625" bestFit="1" customWidth="1"/>
    <col min="1799" max="1799" width="19.7109375" customWidth="1"/>
    <col min="1800" max="1800" width="14.5703125" bestFit="1" customWidth="1"/>
    <col min="1801" max="1801" width="11.5703125" bestFit="1" customWidth="1"/>
    <col min="2050" max="2050" width="62.140625" bestFit="1" customWidth="1"/>
    <col min="2051" max="2051" width="11.5703125" bestFit="1" customWidth="1"/>
    <col min="2052" max="2052" width="10.28515625" bestFit="1" customWidth="1"/>
    <col min="2053" max="2053" width="11.5703125" bestFit="1" customWidth="1"/>
    <col min="2054" max="2054" width="10.28515625" bestFit="1" customWidth="1"/>
    <col min="2055" max="2055" width="19.7109375" customWidth="1"/>
    <col min="2056" max="2056" width="14.5703125" bestFit="1" customWidth="1"/>
    <col min="2057" max="2057" width="11.5703125" bestFit="1" customWidth="1"/>
    <col min="2306" max="2306" width="62.140625" bestFit="1" customWidth="1"/>
    <col min="2307" max="2307" width="11.5703125" bestFit="1" customWidth="1"/>
    <col min="2308" max="2308" width="10.28515625" bestFit="1" customWidth="1"/>
    <col min="2309" max="2309" width="11.5703125" bestFit="1" customWidth="1"/>
    <col min="2310" max="2310" width="10.28515625" bestFit="1" customWidth="1"/>
    <col min="2311" max="2311" width="19.7109375" customWidth="1"/>
    <col min="2312" max="2312" width="14.5703125" bestFit="1" customWidth="1"/>
    <col min="2313" max="2313" width="11.5703125" bestFit="1" customWidth="1"/>
    <col min="2562" max="2562" width="62.140625" bestFit="1" customWidth="1"/>
    <col min="2563" max="2563" width="11.5703125" bestFit="1" customWidth="1"/>
    <col min="2564" max="2564" width="10.28515625" bestFit="1" customWidth="1"/>
    <col min="2565" max="2565" width="11.5703125" bestFit="1" customWidth="1"/>
    <col min="2566" max="2566" width="10.28515625" bestFit="1" customWidth="1"/>
    <col min="2567" max="2567" width="19.7109375" customWidth="1"/>
    <col min="2568" max="2568" width="14.5703125" bestFit="1" customWidth="1"/>
    <col min="2569" max="2569" width="11.5703125" bestFit="1" customWidth="1"/>
    <col min="2818" max="2818" width="62.140625" bestFit="1" customWidth="1"/>
    <col min="2819" max="2819" width="11.5703125" bestFit="1" customWidth="1"/>
    <col min="2820" max="2820" width="10.28515625" bestFit="1" customWidth="1"/>
    <col min="2821" max="2821" width="11.5703125" bestFit="1" customWidth="1"/>
    <col min="2822" max="2822" width="10.28515625" bestFit="1" customWidth="1"/>
    <col min="2823" max="2823" width="19.7109375" customWidth="1"/>
    <col min="2824" max="2824" width="14.5703125" bestFit="1" customWidth="1"/>
    <col min="2825" max="2825" width="11.5703125" bestFit="1" customWidth="1"/>
    <col min="3074" max="3074" width="62.140625" bestFit="1" customWidth="1"/>
    <col min="3075" max="3075" width="11.5703125" bestFit="1" customWidth="1"/>
    <col min="3076" max="3076" width="10.28515625" bestFit="1" customWidth="1"/>
    <col min="3077" max="3077" width="11.5703125" bestFit="1" customWidth="1"/>
    <col min="3078" max="3078" width="10.28515625" bestFit="1" customWidth="1"/>
    <col min="3079" max="3079" width="19.7109375" customWidth="1"/>
    <col min="3080" max="3080" width="14.5703125" bestFit="1" customWidth="1"/>
    <col min="3081" max="3081" width="11.5703125" bestFit="1" customWidth="1"/>
    <col min="3330" max="3330" width="62.140625" bestFit="1" customWidth="1"/>
    <col min="3331" max="3331" width="11.5703125" bestFit="1" customWidth="1"/>
    <col min="3332" max="3332" width="10.28515625" bestFit="1" customWidth="1"/>
    <col min="3333" max="3333" width="11.5703125" bestFit="1" customWidth="1"/>
    <col min="3334" max="3334" width="10.28515625" bestFit="1" customWidth="1"/>
    <col min="3335" max="3335" width="19.7109375" customWidth="1"/>
    <col min="3336" max="3336" width="14.5703125" bestFit="1" customWidth="1"/>
    <col min="3337" max="3337" width="11.5703125" bestFit="1" customWidth="1"/>
    <col min="3586" max="3586" width="62.140625" bestFit="1" customWidth="1"/>
    <col min="3587" max="3587" width="11.5703125" bestFit="1" customWidth="1"/>
    <col min="3588" max="3588" width="10.28515625" bestFit="1" customWidth="1"/>
    <col min="3589" max="3589" width="11.5703125" bestFit="1" customWidth="1"/>
    <col min="3590" max="3590" width="10.28515625" bestFit="1" customWidth="1"/>
    <col min="3591" max="3591" width="19.7109375" customWidth="1"/>
    <col min="3592" max="3592" width="14.5703125" bestFit="1" customWidth="1"/>
    <col min="3593" max="3593" width="11.5703125" bestFit="1" customWidth="1"/>
    <col min="3842" max="3842" width="62.140625" bestFit="1" customWidth="1"/>
    <col min="3843" max="3843" width="11.5703125" bestFit="1" customWidth="1"/>
    <col min="3844" max="3844" width="10.28515625" bestFit="1" customWidth="1"/>
    <col min="3845" max="3845" width="11.5703125" bestFit="1" customWidth="1"/>
    <col min="3846" max="3846" width="10.28515625" bestFit="1" customWidth="1"/>
    <col min="3847" max="3847" width="19.7109375" customWidth="1"/>
    <col min="3848" max="3848" width="14.5703125" bestFit="1" customWidth="1"/>
    <col min="3849" max="3849" width="11.5703125" bestFit="1" customWidth="1"/>
    <col min="4098" max="4098" width="62.140625" bestFit="1" customWidth="1"/>
    <col min="4099" max="4099" width="11.5703125" bestFit="1" customWidth="1"/>
    <col min="4100" max="4100" width="10.28515625" bestFit="1" customWidth="1"/>
    <col min="4101" max="4101" width="11.5703125" bestFit="1" customWidth="1"/>
    <col min="4102" max="4102" width="10.28515625" bestFit="1" customWidth="1"/>
    <col min="4103" max="4103" width="19.7109375" customWidth="1"/>
    <col min="4104" max="4104" width="14.5703125" bestFit="1" customWidth="1"/>
    <col min="4105" max="4105" width="11.5703125" bestFit="1" customWidth="1"/>
    <col min="4354" max="4354" width="62.140625" bestFit="1" customWidth="1"/>
    <col min="4355" max="4355" width="11.5703125" bestFit="1" customWidth="1"/>
    <col min="4356" max="4356" width="10.28515625" bestFit="1" customWidth="1"/>
    <col min="4357" max="4357" width="11.5703125" bestFit="1" customWidth="1"/>
    <col min="4358" max="4358" width="10.28515625" bestFit="1" customWidth="1"/>
    <col min="4359" max="4359" width="19.7109375" customWidth="1"/>
    <col min="4360" max="4360" width="14.5703125" bestFit="1" customWidth="1"/>
    <col min="4361" max="4361" width="11.5703125" bestFit="1" customWidth="1"/>
    <col min="4610" max="4610" width="62.140625" bestFit="1" customWidth="1"/>
    <col min="4611" max="4611" width="11.5703125" bestFit="1" customWidth="1"/>
    <col min="4612" max="4612" width="10.28515625" bestFit="1" customWidth="1"/>
    <col min="4613" max="4613" width="11.5703125" bestFit="1" customWidth="1"/>
    <col min="4614" max="4614" width="10.28515625" bestFit="1" customWidth="1"/>
    <col min="4615" max="4615" width="19.7109375" customWidth="1"/>
    <col min="4616" max="4616" width="14.5703125" bestFit="1" customWidth="1"/>
    <col min="4617" max="4617" width="11.5703125" bestFit="1" customWidth="1"/>
    <col min="4866" max="4866" width="62.140625" bestFit="1" customWidth="1"/>
    <col min="4867" max="4867" width="11.5703125" bestFit="1" customWidth="1"/>
    <col min="4868" max="4868" width="10.28515625" bestFit="1" customWidth="1"/>
    <col min="4869" max="4869" width="11.5703125" bestFit="1" customWidth="1"/>
    <col min="4870" max="4870" width="10.28515625" bestFit="1" customWidth="1"/>
    <col min="4871" max="4871" width="19.7109375" customWidth="1"/>
    <col min="4872" max="4872" width="14.5703125" bestFit="1" customWidth="1"/>
    <col min="4873" max="4873" width="11.5703125" bestFit="1" customWidth="1"/>
    <col min="5122" max="5122" width="62.140625" bestFit="1" customWidth="1"/>
    <col min="5123" max="5123" width="11.5703125" bestFit="1" customWidth="1"/>
    <col min="5124" max="5124" width="10.28515625" bestFit="1" customWidth="1"/>
    <col min="5125" max="5125" width="11.5703125" bestFit="1" customWidth="1"/>
    <col min="5126" max="5126" width="10.28515625" bestFit="1" customWidth="1"/>
    <col min="5127" max="5127" width="19.7109375" customWidth="1"/>
    <col min="5128" max="5128" width="14.5703125" bestFit="1" customWidth="1"/>
    <col min="5129" max="5129" width="11.5703125" bestFit="1" customWidth="1"/>
    <col min="5378" max="5378" width="62.140625" bestFit="1" customWidth="1"/>
    <col min="5379" max="5379" width="11.5703125" bestFit="1" customWidth="1"/>
    <col min="5380" max="5380" width="10.28515625" bestFit="1" customWidth="1"/>
    <col min="5381" max="5381" width="11.5703125" bestFit="1" customWidth="1"/>
    <col min="5382" max="5382" width="10.28515625" bestFit="1" customWidth="1"/>
    <col min="5383" max="5383" width="19.7109375" customWidth="1"/>
    <col min="5384" max="5384" width="14.5703125" bestFit="1" customWidth="1"/>
    <col min="5385" max="5385" width="11.5703125" bestFit="1" customWidth="1"/>
    <col min="5634" max="5634" width="62.140625" bestFit="1" customWidth="1"/>
    <col min="5635" max="5635" width="11.5703125" bestFit="1" customWidth="1"/>
    <col min="5636" max="5636" width="10.28515625" bestFit="1" customWidth="1"/>
    <col min="5637" max="5637" width="11.5703125" bestFit="1" customWidth="1"/>
    <col min="5638" max="5638" width="10.28515625" bestFit="1" customWidth="1"/>
    <col min="5639" max="5639" width="19.7109375" customWidth="1"/>
    <col min="5640" max="5640" width="14.5703125" bestFit="1" customWidth="1"/>
    <col min="5641" max="5641" width="11.5703125" bestFit="1" customWidth="1"/>
    <col min="5890" max="5890" width="62.140625" bestFit="1" customWidth="1"/>
    <col min="5891" max="5891" width="11.5703125" bestFit="1" customWidth="1"/>
    <col min="5892" max="5892" width="10.28515625" bestFit="1" customWidth="1"/>
    <col min="5893" max="5893" width="11.5703125" bestFit="1" customWidth="1"/>
    <col min="5894" max="5894" width="10.28515625" bestFit="1" customWidth="1"/>
    <col min="5895" max="5895" width="19.7109375" customWidth="1"/>
    <col min="5896" max="5896" width="14.5703125" bestFit="1" customWidth="1"/>
    <col min="5897" max="5897" width="11.5703125" bestFit="1" customWidth="1"/>
    <col min="6146" max="6146" width="62.140625" bestFit="1" customWidth="1"/>
    <col min="6147" max="6147" width="11.5703125" bestFit="1" customWidth="1"/>
    <col min="6148" max="6148" width="10.28515625" bestFit="1" customWidth="1"/>
    <col min="6149" max="6149" width="11.5703125" bestFit="1" customWidth="1"/>
    <col min="6150" max="6150" width="10.28515625" bestFit="1" customWidth="1"/>
    <col min="6151" max="6151" width="19.7109375" customWidth="1"/>
    <col min="6152" max="6152" width="14.5703125" bestFit="1" customWidth="1"/>
    <col min="6153" max="6153" width="11.5703125" bestFit="1" customWidth="1"/>
    <col min="6402" max="6402" width="62.140625" bestFit="1" customWidth="1"/>
    <col min="6403" max="6403" width="11.5703125" bestFit="1" customWidth="1"/>
    <col min="6404" max="6404" width="10.28515625" bestFit="1" customWidth="1"/>
    <col min="6405" max="6405" width="11.5703125" bestFit="1" customWidth="1"/>
    <col min="6406" max="6406" width="10.28515625" bestFit="1" customWidth="1"/>
    <col min="6407" max="6407" width="19.7109375" customWidth="1"/>
    <col min="6408" max="6408" width="14.5703125" bestFit="1" customWidth="1"/>
    <col min="6409" max="6409" width="11.5703125" bestFit="1" customWidth="1"/>
    <col min="6658" max="6658" width="62.140625" bestFit="1" customWidth="1"/>
    <col min="6659" max="6659" width="11.5703125" bestFit="1" customWidth="1"/>
    <col min="6660" max="6660" width="10.28515625" bestFit="1" customWidth="1"/>
    <col min="6661" max="6661" width="11.5703125" bestFit="1" customWidth="1"/>
    <col min="6662" max="6662" width="10.28515625" bestFit="1" customWidth="1"/>
    <col min="6663" max="6663" width="19.7109375" customWidth="1"/>
    <col min="6664" max="6664" width="14.5703125" bestFit="1" customWidth="1"/>
    <col min="6665" max="6665" width="11.5703125" bestFit="1" customWidth="1"/>
    <col min="6914" max="6914" width="62.140625" bestFit="1" customWidth="1"/>
    <col min="6915" max="6915" width="11.5703125" bestFit="1" customWidth="1"/>
    <col min="6916" max="6916" width="10.28515625" bestFit="1" customWidth="1"/>
    <col min="6917" max="6917" width="11.5703125" bestFit="1" customWidth="1"/>
    <col min="6918" max="6918" width="10.28515625" bestFit="1" customWidth="1"/>
    <col min="6919" max="6919" width="19.7109375" customWidth="1"/>
    <col min="6920" max="6920" width="14.5703125" bestFit="1" customWidth="1"/>
    <col min="6921" max="6921" width="11.5703125" bestFit="1" customWidth="1"/>
    <col min="7170" max="7170" width="62.140625" bestFit="1" customWidth="1"/>
    <col min="7171" max="7171" width="11.5703125" bestFit="1" customWidth="1"/>
    <col min="7172" max="7172" width="10.28515625" bestFit="1" customWidth="1"/>
    <col min="7173" max="7173" width="11.5703125" bestFit="1" customWidth="1"/>
    <col min="7174" max="7174" width="10.28515625" bestFit="1" customWidth="1"/>
    <col min="7175" max="7175" width="19.7109375" customWidth="1"/>
    <col min="7176" max="7176" width="14.5703125" bestFit="1" customWidth="1"/>
    <col min="7177" max="7177" width="11.5703125" bestFit="1" customWidth="1"/>
    <col min="7426" max="7426" width="62.140625" bestFit="1" customWidth="1"/>
    <col min="7427" max="7427" width="11.5703125" bestFit="1" customWidth="1"/>
    <col min="7428" max="7428" width="10.28515625" bestFit="1" customWidth="1"/>
    <col min="7429" max="7429" width="11.5703125" bestFit="1" customWidth="1"/>
    <col min="7430" max="7430" width="10.28515625" bestFit="1" customWidth="1"/>
    <col min="7431" max="7431" width="19.7109375" customWidth="1"/>
    <col min="7432" max="7432" width="14.5703125" bestFit="1" customWidth="1"/>
    <col min="7433" max="7433" width="11.5703125" bestFit="1" customWidth="1"/>
    <col min="7682" max="7682" width="62.140625" bestFit="1" customWidth="1"/>
    <col min="7683" max="7683" width="11.5703125" bestFit="1" customWidth="1"/>
    <col min="7684" max="7684" width="10.28515625" bestFit="1" customWidth="1"/>
    <col min="7685" max="7685" width="11.5703125" bestFit="1" customWidth="1"/>
    <col min="7686" max="7686" width="10.28515625" bestFit="1" customWidth="1"/>
    <col min="7687" max="7687" width="19.7109375" customWidth="1"/>
    <col min="7688" max="7688" width="14.5703125" bestFit="1" customWidth="1"/>
    <col min="7689" max="7689" width="11.5703125" bestFit="1" customWidth="1"/>
    <col min="7938" max="7938" width="62.140625" bestFit="1" customWidth="1"/>
    <col min="7939" max="7939" width="11.5703125" bestFit="1" customWidth="1"/>
    <col min="7940" max="7940" width="10.28515625" bestFit="1" customWidth="1"/>
    <col min="7941" max="7941" width="11.5703125" bestFit="1" customWidth="1"/>
    <col min="7942" max="7942" width="10.28515625" bestFit="1" customWidth="1"/>
    <col min="7943" max="7943" width="19.7109375" customWidth="1"/>
    <col min="7944" max="7944" width="14.5703125" bestFit="1" customWidth="1"/>
    <col min="7945" max="7945" width="11.5703125" bestFit="1" customWidth="1"/>
    <col min="8194" max="8194" width="62.140625" bestFit="1" customWidth="1"/>
    <col min="8195" max="8195" width="11.5703125" bestFit="1" customWidth="1"/>
    <col min="8196" max="8196" width="10.28515625" bestFit="1" customWidth="1"/>
    <col min="8197" max="8197" width="11.5703125" bestFit="1" customWidth="1"/>
    <col min="8198" max="8198" width="10.28515625" bestFit="1" customWidth="1"/>
    <col min="8199" max="8199" width="19.7109375" customWidth="1"/>
    <col min="8200" max="8200" width="14.5703125" bestFit="1" customWidth="1"/>
    <col min="8201" max="8201" width="11.5703125" bestFit="1" customWidth="1"/>
    <col min="8450" max="8450" width="62.140625" bestFit="1" customWidth="1"/>
    <col min="8451" max="8451" width="11.5703125" bestFit="1" customWidth="1"/>
    <col min="8452" max="8452" width="10.28515625" bestFit="1" customWidth="1"/>
    <col min="8453" max="8453" width="11.5703125" bestFit="1" customWidth="1"/>
    <col min="8454" max="8454" width="10.28515625" bestFit="1" customWidth="1"/>
    <col min="8455" max="8455" width="19.7109375" customWidth="1"/>
    <col min="8456" max="8456" width="14.5703125" bestFit="1" customWidth="1"/>
    <col min="8457" max="8457" width="11.5703125" bestFit="1" customWidth="1"/>
    <col min="8706" max="8706" width="62.140625" bestFit="1" customWidth="1"/>
    <col min="8707" max="8707" width="11.5703125" bestFit="1" customWidth="1"/>
    <col min="8708" max="8708" width="10.28515625" bestFit="1" customWidth="1"/>
    <col min="8709" max="8709" width="11.5703125" bestFit="1" customWidth="1"/>
    <col min="8710" max="8710" width="10.28515625" bestFit="1" customWidth="1"/>
    <col min="8711" max="8711" width="19.7109375" customWidth="1"/>
    <col min="8712" max="8712" width="14.5703125" bestFit="1" customWidth="1"/>
    <col min="8713" max="8713" width="11.5703125" bestFit="1" customWidth="1"/>
    <col min="8962" max="8962" width="62.140625" bestFit="1" customWidth="1"/>
    <col min="8963" max="8963" width="11.5703125" bestFit="1" customWidth="1"/>
    <col min="8964" max="8964" width="10.28515625" bestFit="1" customWidth="1"/>
    <col min="8965" max="8965" width="11.5703125" bestFit="1" customWidth="1"/>
    <col min="8966" max="8966" width="10.28515625" bestFit="1" customWidth="1"/>
    <col min="8967" max="8967" width="19.7109375" customWidth="1"/>
    <col min="8968" max="8968" width="14.5703125" bestFit="1" customWidth="1"/>
    <col min="8969" max="8969" width="11.5703125" bestFit="1" customWidth="1"/>
    <col min="9218" max="9218" width="62.140625" bestFit="1" customWidth="1"/>
    <col min="9219" max="9219" width="11.5703125" bestFit="1" customWidth="1"/>
    <col min="9220" max="9220" width="10.28515625" bestFit="1" customWidth="1"/>
    <col min="9221" max="9221" width="11.5703125" bestFit="1" customWidth="1"/>
    <col min="9222" max="9222" width="10.28515625" bestFit="1" customWidth="1"/>
    <col min="9223" max="9223" width="19.7109375" customWidth="1"/>
    <col min="9224" max="9224" width="14.5703125" bestFit="1" customWidth="1"/>
    <col min="9225" max="9225" width="11.5703125" bestFit="1" customWidth="1"/>
    <col min="9474" max="9474" width="62.140625" bestFit="1" customWidth="1"/>
    <col min="9475" max="9475" width="11.5703125" bestFit="1" customWidth="1"/>
    <col min="9476" max="9476" width="10.28515625" bestFit="1" customWidth="1"/>
    <col min="9477" max="9477" width="11.5703125" bestFit="1" customWidth="1"/>
    <col min="9478" max="9478" width="10.28515625" bestFit="1" customWidth="1"/>
    <col min="9479" max="9479" width="19.7109375" customWidth="1"/>
    <col min="9480" max="9480" width="14.5703125" bestFit="1" customWidth="1"/>
    <col min="9481" max="9481" width="11.5703125" bestFit="1" customWidth="1"/>
    <col min="9730" max="9730" width="62.140625" bestFit="1" customWidth="1"/>
    <col min="9731" max="9731" width="11.5703125" bestFit="1" customWidth="1"/>
    <col min="9732" max="9732" width="10.28515625" bestFit="1" customWidth="1"/>
    <col min="9733" max="9733" width="11.5703125" bestFit="1" customWidth="1"/>
    <col min="9734" max="9734" width="10.28515625" bestFit="1" customWidth="1"/>
    <col min="9735" max="9735" width="19.7109375" customWidth="1"/>
    <col min="9736" max="9736" width="14.5703125" bestFit="1" customWidth="1"/>
    <col min="9737" max="9737" width="11.5703125" bestFit="1" customWidth="1"/>
    <col min="9986" max="9986" width="62.140625" bestFit="1" customWidth="1"/>
    <col min="9987" max="9987" width="11.5703125" bestFit="1" customWidth="1"/>
    <col min="9988" max="9988" width="10.28515625" bestFit="1" customWidth="1"/>
    <col min="9989" max="9989" width="11.5703125" bestFit="1" customWidth="1"/>
    <col min="9990" max="9990" width="10.28515625" bestFit="1" customWidth="1"/>
    <col min="9991" max="9991" width="19.7109375" customWidth="1"/>
    <col min="9992" max="9992" width="14.5703125" bestFit="1" customWidth="1"/>
    <col min="9993" max="9993" width="11.5703125" bestFit="1" customWidth="1"/>
    <col min="10242" max="10242" width="62.140625" bestFit="1" customWidth="1"/>
    <col min="10243" max="10243" width="11.5703125" bestFit="1" customWidth="1"/>
    <col min="10244" max="10244" width="10.28515625" bestFit="1" customWidth="1"/>
    <col min="10245" max="10245" width="11.5703125" bestFit="1" customWidth="1"/>
    <col min="10246" max="10246" width="10.28515625" bestFit="1" customWidth="1"/>
    <col min="10247" max="10247" width="19.7109375" customWidth="1"/>
    <col min="10248" max="10248" width="14.5703125" bestFit="1" customWidth="1"/>
    <col min="10249" max="10249" width="11.5703125" bestFit="1" customWidth="1"/>
    <col min="10498" max="10498" width="62.140625" bestFit="1" customWidth="1"/>
    <col min="10499" max="10499" width="11.5703125" bestFit="1" customWidth="1"/>
    <col min="10500" max="10500" width="10.28515625" bestFit="1" customWidth="1"/>
    <col min="10501" max="10501" width="11.5703125" bestFit="1" customWidth="1"/>
    <col min="10502" max="10502" width="10.28515625" bestFit="1" customWidth="1"/>
    <col min="10503" max="10503" width="19.7109375" customWidth="1"/>
    <col min="10504" max="10504" width="14.5703125" bestFit="1" customWidth="1"/>
    <col min="10505" max="10505" width="11.5703125" bestFit="1" customWidth="1"/>
    <col min="10754" max="10754" width="62.140625" bestFit="1" customWidth="1"/>
    <col min="10755" max="10755" width="11.5703125" bestFit="1" customWidth="1"/>
    <col min="10756" max="10756" width="10.28515625" bestFit="1" customWidth="1"/>
    <col min="10757" max="10757" width="11.5703125" bestFit="1" customWidth="1"/>
    <col min="10758" max="10758" width="10.28515625" bestFit="1" customWidth="1"/>
    <col min="10759" max="10759" width="19.7109375" customWidth="1"/>
    <col min="10760" max="10760" width="14.5703125" bestFit="1" customWidth="1"/>
    <col min="10761" max="10761" width="11.5703125" bestFit="1" customWidth="1"/>
    <col min="11010" max="11010" width="62.140625" bestFit="1" customWidth="1"/>
    <col min="11011" max="11011" width="11.5703125" bestFit="1" customWidth="1"/>
    <col min="11012" max="11012" width="10.28515625" bestFit="1" customWidth="1"/>
    <col min="11013" max="11013" width="11.5703125" bestFit="1" customWidth="1"/>
    <col min="11014" max="11014" width="10.28515625" bestFit="1" customWidth="1"/>
    <col min="11015" max="11015" width="19.7109375" customWidth="1"/>
    <col min="11016" max="11016" width="14.5703125" bestFit="1" customWidth="1"/>
    <col min="11017" max="11017" width="11.5703125" bestFit="1" customWidth="1"/>
    <col min="11266" max="11266" width="62.140625" bestFit="1" customWidth="1"/>
    <col min="11267" max="11267" width="11.5703125" bestFit="1" customWidth="1"/>
    <col min="11268" max="11268" width="10.28515625" bestFit="1" customWidth="1"/>
    <col min="11269" max="11269" width="11.5703125" bestFit="1" customWidth="1"/>
    <col min="11270" max="11270" width="10.28515625" bestFit="1" customWidth="1"/>
    <col min="11271" max="11271" width="19.7109375" customWidth="1"/>
    <col min="11272" max="11272" width="14.5703125" bestFit="1" customWidth="1"/>
    <col min="11273" max="11273" width="11.5703125" bestFit="1" customWidth="1"/>
    <col min="11522" max="11522" width="62.140625" bestFit="1" customWidth="1"/>
    <col min="11523" max="11523" width="11.5703125" bestFit="1" customWidth="1"/>
    <col min="11524" max="11524" width="10.28515625" bestFit="1" customWidth="1"/>
    <col min="11525" max="11525" width="11.5703125" bestFit="1" customWidth="1"/>
    <col min="11526" max="11526" width="10.28515625" bestFit="1" customWidth="1"/>
    <col min="11527" max="11527" width="19.7109375" customWidth="1"/>
    <col min="11528" max="11528" width="14.5703125" bestFit="1" customWidth="1"/>
    <col min="11529" max="11529" width="11.5703125" bestFit="1" customWidth="1"/>
    <col min="11778" max="11778" width="62.140625" bestFit="1" customWidth="1"/>
    <col min="11779" max="11779" width="11.5703125" bestFit="1" customWidth="1"/>
    <col min="11780" max="11780" width="10.28515625" bestFit="1" customWidth="1"/>
    <col min="11781" max="11781" width="11.5703125" bestFit="1" customWidth="1"/>
    <col min="11782" max="11782" width="10.28515625" bestFit="1" customWidth="1"/>
    <col min="11783" max="11783" width="19.7109375" customWidth="1"/>
    <col min="11784" max="11784" width="14.5703125" bestFit="1" customWidth="1"/>
    <col min="11785" max="11785" width="11.5703125" bestFit="1" customWidth="1"/>
    <col min="12034" max="12034" width="62.140625" bestFit="1" customWidth="1"/>
    <col min="12035" max="12035" width="11.5703125" bestFit="1" customWidth="1"/>
    <col min="12036" max="12036" width="10.28515625" bestFit="1" customWidth="1"/>
    <col min="12037" max="12037" width="11.5703125" bestFit="1" customWidth="1"/>
    <col min="12038" max="12038" width="10.28515625" bestFit="1" customWidth="1"/>
    <col min="12039" max="12039" width="19.7109375" customWidth="1"/>
    <col min="12040" max="12040" width="14.5703125" bestFit="1" customWidth="1"/>
    <col min="12041" max="12041" width="11.5703125" bestFit="1" customWidth="1"/>
    <col min="12290" max="12290" width="62.140625" bestFit="1" customWidth="1"/>
    <col min="12291" max="12291" width="11.5703125" bestFit="1" customWidth="1"/>
    <col min="12292" max="12292" width="10.28515625" bestFit="1" customWidth="1"/>
    <col min="12293" max="12293" width="11.5703125" bestFit="1" customWidth="1"/>
    <col min="12294" max="12294" width="10.28515625" bestFit="1" customWidth="1"/>
    <col min="12295" max="12295" width="19.7109375" customWidth="1"/>
    <col min="12296" max="12296" width="14.5703125" bestFit="1" customWidth="1"/>
    <col min="12297" max="12297" width="11.5703125" bestFit="1" customWidth="1"/>
    <col min="12546" max="12546" width="62.140625" bestFit="1" customWidth="1"/>
    <col min="12547" max="12547" width="11.5703125" bestFit="1" customWidth="1"/>
    <col min="12548" max="12548" width="10.28515625" bestFit="1" customWidth="1"/>
    <col min="12549" max="12549" width="11.5703125" bestFit="1" customWidth="1"/>
    <col min="12550" max="12550" width="10.28515625" bestFit="1" customWidth="1"/>
    <col min="12551" max="12551" width="19.7109375" customWidth="1"/>
    <col min="12552" max="12552" width="14.5703125" bestFit="1" customWidth="1"/>
    <col min="12553" max="12553" width="11.5703125" bestFit="1" customWidth="1"/>
    <col min="12802" max="12802" width="62.140625" bestFit="1" customWidth="1"/>
    <col min="12803" max="12803" width="11.5703125" bestFit="1" customWidth="1"/>
    <col min="12804" max="12804" width="10.28515625" bestFit="1" customWidth="1"/>
    <col min="12805" max="12805" width="11.5703125" bestFit="1" customWidth="1"/>
    <col min="12806" max="12806" width="10.28515625" bestFit="1" customWidth="1"/>
    <col min="12807" max="12807" width="19.7109375" customWidth="1"/>
    <col min="12808" max="12808" width="14.5703125" bestFit="1" customWidth="1"/>
    <col min="12809" max="12809" width="11.5703125" bestFit="1" customWidth="1"/>
    <col min="13058" max="13058" width="62.140625" bestFit="1" customWidth="1"/>
    <col min="13059" max="13059" width="11.5703125" bestFit="1" customWidth="1"/>
    <col min="13060" max="13060" width="10.28515625" bestFit="1" customWidth="1"/>
    <col min="13061" max="13061" width="11.5703125" bestFit="1" customWidth="1"/>
    <col min="13062" max="13062" width="10.28515625" bestFit="1" customWidth="1"/>
    <col min="13063" max="13063" width="19.7109375" customWidth="1"/>
    <col min="13064" max="13064" width="14.5703125" bestFit="1" customWidth="1"/>
    <col min="13065" max="13065" width="11.5703125" bestFit="1" customWidth="1"/>
    <col min="13314" max="13314" width="62.140625" bestFit="1" customWidth="1"/>
    <col min="13315" max="13315" width="11.5703125" bestFit="1" customWidth="1"/>
    <col min="13316" max="13316" width="10.28515625" bestFit="1" customWidth="1"/>
    <col min="13317" max="13317" width="11.5703125" bestFit="1" customWidth="1"/>
    <col min="13318" max="13318" width="10.28515625" bestFit="1" customWidth="1"/>
    <col min="13319" max="13319" width="19.7109375" customWidth="1"/>
    <col min="13320" max="13320" width="14.5703125" bestFit="1" customWidth="1"/>
    <col min="13321" max="13321" width="11.5703125" bestFit="1" customWidth="1"/>
    <col min="13570" max="13570" width="62.140625" bestFit="1" customWidth="1"/>
    <col min="13571" max="13571" width="11.5703125" bestFit="1" customWidth="1"/>
    <col min="13572" max="13572" width="10.28515625" bestFit="1" customWidth="1"/>
    <col min="13573" max="13573" width="11.5703125" bestFit="1" customWidth="1"/>
    <col min="13574" max="13574" width="10.28515625" bestFit="1" customWidth="1"/>
    <col min="13575" max="13575" width="19.7109375" customWidth="1"/>
    <col min="13576" max="13576" width="14.5703125" bestFit="1" customWidth="1"/>
    <col min="13577" max="13577" width="11.5703125" bestFit="1" customWidth="1"/>
    <col min="13826" max="13826" width="62.140625" bestFit="1" customWidth="1"/>
    <col min="13827" max="13827" width="11.5703125" bestFit="1" customWidth="1"/>
    <col min="13828" max="13828" width="10.28515625" bestFit="1" customWidth="1"/>
    <col min="13829" max="13829" width="11.5703125" bestFit="1" customWidth="1"/>
    <col min="13830" max="13830" width="10.28515625" bestFit="1" customWidth="1"/>
    <col min="13831" max="13831" width="19.7109375" customWidth="1"/>
    <col min="13832" max="13832" width="14.5703125" bestFit="1" customWidth="1"/>
    <col min="13833" max="13833" width="11.5703125" bestFit="1" customWidth="1"/>
    <col min="14082" max="14082" width="62.140625" bestFit="1" customWidth="1"/>
    <col min="14083" max="14083" width="11.5703125" bestFit="1" customWidth="1"/>
    <col min="14084" max="14084" width="10.28515625" bestFit="1" customWidth="1"/>
    <col min="14085" max="14085" width="11.5703125" bestFit="1" customWidth="1"/>
    <col min="14086" max="14086" width="10.28515625" bestFit="1" customWidth="1"/>
    <col min="14087" max="14087" width="19.7109375" customWidth="1"/>
    <col min="14088" max="14088" width="14.5703125" bestFit="1" customWidth="1"/>
    <col min="14089" max="14089" width="11.5703125" bestFit="1" customWidth="1"/>
    <col min="14338" max="14338" width="62.140625" bestFit="1" customWidth="1"/>
    <col min="14339" max="14339" width="11.5703125" bestFit="1" customWidth="1"/>
    <col min="14340" max="14340" width="10.28515625" bestFit="1" customWidth="1"/>
    <col min="14341" max="14341" width="11.5703125" bestFit="1" customWidth="1"/>
    <col min="14342" max="14342" width="10.28515625" bestFit="1" customWidth="1"/>
    <col min="14343" max="14343" width="19.7109375" customWidth="1"/>
    <col min="14344" max="14344" width="14.5703125" bestFit="1" customWidth="1"/>
    <col min="14345" max="14345" width="11.5703125" bestFit="1" customWidth="1"/>
    <col min="14594" max="14594" width="62.140625" bestFit="1" customWidth="1"/>
    <col min="14595" max="14595" width="11.5703125" bestFit="1" customWidth="1"/>
    <col min="14596" max="14596" width="10.28515625" bestFit="1" customWidth="1"/>
    <col min="14597" max="14597" width="11.5703125" bestFit="1" customWidth="1"/>
    <col min="14598" max="14598" width="10.28515625" bestFit="1" customWidth="1"/>
    <col min="14599" max="14599" width="19.7109375" customWidth="1"/>
    <col min="14600" max="14600" width="14.5703125" bestFit="1" customWidth="1"/>
    <col min="14601" max="14601" width="11.5703125" bestFit="1" customWidth="1"/>
    <col min="14850" max="14850" width="62.140625" bestFit="1" customWidth="1"/>
    <col min="14851" max="14851" width="11.5703125" bestFit="1" customWidth="1"/>
    <col min="14852" max="14852" width="10.28515625" bestFit="1" customWidth="1"/>
    <col min="14853" max="14853" width="11.5703125" bestFit="1" customWidth="1"/>
    <col min="14854" max="14854" width="10.28515625" bestFit="1" customWidth="1"/>
    <col min="14855" max="14855" width="19.7109375" customWidth="1"/>
    <col min="14856" max="14856" width="14.5703125" bestFit="1" customWidth="1"/>
    <col min="14857" max="14857" width="11.5703125" bestFit="1" customWidth="1"/>
    <col min="15106" max="15106" width="62.140625" bestFit="1" customWidth="1"/>
    <col min="15107" max="15107" width="11.5703125" bestFit="1" customWidth="1"/>
    <col min="15108" max="15108" width="10.28515625" bestFit="1" customWidth="1"/>
    <col min="15109" max="15109" width="11.5703125" bestFit="1" customWidth="1"/>
    <col min="15110" max="15110" width="10.28515625" bestFit="1" customWidth="1"/>
    <col min="15111" max="15111" width="19.7109375" customWidth="1"/>
    <col min="15112" max="15112" width="14.5703125" bestFit="1" customWidth="1"/>
    <col min="15113" max="15113" width="11.5703125" bestFit="1" customWidth="1"/>
    <col min="15362" max="15362" width="62.140625" bestFit="1" customWidth="1"/>
    <col min="15363" max="15363" width="11.5703125" bestFit="1" customWidth="1"/>
    <col min="15364" max="15364" width="10.28515625" bestFit="1" customWidth="1"/>
    <col min="15365" max="15365" width="11.5703125" bestFit="1" customWidth="1"/>
    <col min="15366" max="15366" width="10.28515625" bestFit="1" customWidth="1"/>
    <col min="15367" max="15367" width="19.7109375" customWidth="1"/>
    <col min="15368" max="15368" width="14.5703125" bestFit="1" customWidth="1"/>
    <col min="15369" max="15369" width="11.5703125" bestFit="1" customWidth="1"/>
    <col min="15618" max="15618" width="62.140625" bestFit="1" customWidth="1"/>
    <col min="15619" max="15619" width="11.5703125" bestFit="1" customWidth="1"/>
    <col min="15620" max="15620" width="10.28515625" bestFit="1" customWidth="1"/>
    <col min="15621" max="15621" width="11.5703125" bestFit="1" customWidth="1"/>
    <col min="15622" max="15622" width="10.28515625" bestFit="1" customWidth="1"/>
    <col min="15623" max="15623" width="19.7109375" customWidth="1"/>
    <col min="15624" max="15624" width="14.5703125" bestFit="1" customWidth="1"/>
    <col min="15625" max="15625" width="11.5703125" bestFit="1" customWidth="1"/>
    <col min="15874" max="15874" width="62.140625" bestFit="1" customWidth="1"/>
    <col min="15875" max="15875" width="11.5703125" bestFit="1" customWidth="1"/>
    <col min="15876" max="15876" width="10.28515625" bestFit="1" customWidth="1"/>
    <col min="15877" max="15877" width="11.5703125" bestFit="1" customWidth="1"/>
    <col min="15878" max="15878" width="10.28515625" bestFit="1" customWidth="1"/>
    <col min="15879" max="15879" width="19.7109375" customWidth="1"/>
    <col min="15880" max="15880" width="14.5703125" bestFit="1" customWidth="1"/>
    <col min="15881" max="15881" width="11.5703125" bestFit="1" customWidth="1"/>
    <col min="16130" max="16130" width="62.140625" bestFit="1" customWidth="1"/>
    <col min="16131" max="16131" width="11.5703125" bestFit="1" customWidth="1"/>
    <col min="16132" max="16132" width="10.28515625" bestFit="1" customWidth="1"/>
    <col min="16133" max="16133" width="11.5703125" bestFit="1" customWidth="1"/>
    <col min="16134" max="16134" width="10.28515625" bestFit="1" customWidth="1"/>
    <col min="16135" max="16135" width="19.7109375" customWidth="1"/>
    <col min="16136" max="16136" width="14.5703125" bestFit="1" customWidth="1"/>
    <col min="16137" max="16137" width="11.5703125" bestFit="1" customWidth="1"/>
  </cols>
  <sheetData>
    <row r="1" spans="1:26" s="14" customFormat="1" ht="63" customHeight="1">
      <c r="A1" s="152" t="s">
        <v>0</v>
      </c>
      <c r="B1" s="153"/>
      <c r="C1" s="153"/>
      <c r="D1" s="153"/>
      <c r="E1" s="153"/>
      <c r="F1" s="153"/>
      <c r="G1" s="20"/>
      <c r="H1" s="13"/>
      <c r="I1" s="13"/>
    </row>
    <row r="2" spans="1:26" s="14" customFormat="1" ht="63" customHeight="1">
      <c r="A2" s="154" t="s">
        <v>1</v>
      </c>
      <c r="B2" s="155"/>
      <c r="C2" s="155"/>
      <c r="D2" s="155"/>
      <c r="E2" s="155"/>
      <c r="F2" s="155"/>
      <c r="G2" s="21"/>
      <c r="H2" s="13"/>
      <c r="I2" s="13"/>
    </row>
    <row r="3" spans="1:26" s="14" customFormat="1" ht="63" customHeight="1">
      <c r="A3" s="154" t="s">
        <v>188</v>
      </c>
      <c r="B3" s="155"/>
      <c r="C3" s="155"/>
      <c r="D3" s="155"/>
      <c r="E3" s="155"/>
      <c r="F3" s="155"/>
      <c r="G3" s="21"/>
      <c r="H3" s="13"/>
      <c r="I3" s="13"/>
    </row>
    <row r="4" spans="1:26" s="14" customFormat="1" ht="63" customHeight="1">
      <c r="A4" s="156" t="s">
        <v>189</v>
      </c>
      <c r="B4" s="157"/>
      <c r="C4" s="157"/>
      <c r="D4" s="157"/>
      <c r="E4" s="157"/>
      <c r="F4" s="157"/>
      <c r="G4" s="22"/>
      <c r="H4" s="13"/>
      <c r="I4" s="13"/>
    </row>
    <row r="5" spans="1:26" s="14" customFormat="1" ht="63" customHeight="1">
      <c r="A5" s="158" t="s">
        <v>182</v>
      </c>
      <c r="B5" s="159"/>
      <c r="C5" s="159"/>
      <c r="D5" s="159"/>
      <c r="E5" s="159"/>
      <c r="F5" s="159"/>
      <c r="G5" s="23"/>
      <c r="H5" s="13"/>
      <c r="I5" s="13"/>
    </row>
    <row r="6" spans="1:26" s="14" customFormat="1" ht="63" customHeight="1">
      <c r="A6" s="150" t="s">
        <v>16</v>
      </c>
      <c r="B6" s="151"/>
      <c r="C6" s="151"/>
      <c r="D6" s="151"/>
      <c r="E6" s="151"/>
      <c r="F6" s="151"/>
      <c r="G6" s="24"/>
      <c r="H6" s="13"/>
      <c r="I6" s="13"/>
    </row>
    <row r="7" spans="1:26" s="14" customFormat="1" ht="63" customHeight="1">
      <c r="A7" s="140" t="s">
        <v>42</v>
      </c>
      <c r="B7" s="141"/>
      <c r="C7" s="141"/>
      <c r="D7" s="141"/>
      <c r="E7" s="141"/>
      <c r="F7" s="141"/>
      <c r="G7" s="25"/>
      <c r="H7" s="13"/>
      <c r="I7" s="13"/>
    </row>
    <row r="8" spans="1:26" s="14" customFormat="1" ht="63" customHeight="1">
      <c r="A8" s="15"/>
      <c r="B8" s="16"/>
      <c r="C8" s="16"/>
      <c r="D8" s="16"/>
      <c r="E8" s="16"/>
      <c r="F8" s="16"/>
      <c r="G8" s="26"/>
      <c r="H8" s="13"/>
      <c r="I8" s="13"/>
    </row>
    <row r="9" spans="1:26" s="14" customFormat="1" ht="63" customHeight="1">
      <c r="A9" s="142" t="s">
        <v>17</v>
      </c>
      <c r="B9" s="142"/>
      <c r="C9" s="142"/>
      <c r="D9" s="142"/>
      <c r="E9" s="142"/>
      <c r="F9" s="142"/>
      <c r="G9" s="142"/>
      <c r="H9" s="17"/>
      <c r="I9" s="13"/>
    </row>
    <row r="10" spans="1:26" ht="63" customHeight="1">
      <c r="A10" s="143" t="s">
        <v>2</v>
      </c>
      <c r="B10" s="143" t="s">
        <v>18</v>
      </c>
      <c r="C10" s="145" t="s">
        <v>19</v>
      </c>
      <c r="D10" s="146"/>
      <c r="E10" s="147" t="s">
        <v>20</v>
      </c>
      <c r="F10" s="146"/>
      <c r="G10" s="148" t="s">
        <v>21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63" customHeight="1">
      <c r="A11" s="144"/>
      <c r="B11" s="144"/>
      <c r="C11" s="50" t="s">
        <v>22</v>
      </c>
      <c r="D11" s="51" t="s">
        <v>23</v>
      </c>
      <c r="E11" s="51" t="s">
        <v>22</v>
      </c>
      <c r="F11" s="51" t="s">
        <v>23</v>
      </c>
      <c r="G11" s="14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" customHeight="1">
      <c r="A12" s="57" t="s">
        <v>12</v>
      </c>
      <c r="B12" s="58" t="s">
        <v>190</v>
      </c>
      <c r="C12" s="52">
        <f>D12*G12</f>
        <v>50356.854000000007</v>
      </c>
      <c r="D12" s="53">
        <v>0.6</v>
      </c>
      <c r="E12" s="54">
        <f>F12*G12</f>
        <v>33571.236000000004</v>
      </c>
      <c r="F12" s="53">
        <v>0.4</v>
      </c>
      <c r="G12" s="55">
        <f>'PLANILHA ORÇAMENTÁRIA'!I20</f>
        <v>83928.090000000011</v>
      </c>
      <c r="H12" s="19">
        <f>C12+E12</f>
        <v>83928.090000000011</v>
      </c>
      <c r="I12" s="19">
        <f>G12-H12</f>
        <v>0</v>
      </c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63" customHeight="1">
      <c r="A13" s="59"/>
      <c r="B13" s="49"/>
      <c r="C13" s="56"/>
      <c r="D13" s="56"/>
      <c r="E13" s="56"/>
      <c r="F13" s="56"/>
      <c r="G13" s="55">
        <f>SUM(G12:G12)</f>
        <v>83928.090000000011</v>
      </c>
      <c r="H13" s="19"/>
      <c r="I13" s="19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63" customHeight="1">
      <c r="A14" s="137" t="s">
        <v>24</v>
      </c>
      <c r="B14" s="137"/>
      <c r="C14" s="138">
        <f>SUM(C12:C12)</f>
        <v>50356.854000000007</v>
      </c>
      <c r="D14" s="139"/>
      <c r="E14" s="138">
        <f>SUM(E12:E12)</f>
        <v>33571.236000000004</v>
      </c>
      <c r="F14" s="139"/>
      <c r="G14" s="127"/>
      <c r="H14" s="19"/>
      <c r="I14" s="19"/>
      <c r="J14" s="1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63" customHeight="1">
      <c r="A15" s="130" t="s">
        <v>25</v>
      </c>
      <c r="B15" s="130"/>
      <c r="C15" s="131">
        <f>C14</f>
        <v>50356.854000000007</v>
      </c>
      <c r="D15" s="132"/>
      <c r="E15" s="131">
        <f>C15+E14</f>
        <v>83928.090000000011</v>
      </c>
      <c r="F15" s="132"/>
      <c r="G15" s="128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63" customHeight="1">
      <c r="A16" s="133" t="s">
        <v>26</v>
      </c>
      <c r="B16" s="133"/>
      <c r="C16" s="134">
        <f>C14/G13</f>
        <v>0.6</v>
      </c>
      <c r="D16" s="135"/>
      <c r="E16" s="134">
        <f>E14/$G$13</f>
        <v>0.4</v>
      </c>
      <c r="F16" s="135"/>
      <c r="G16" s="128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63" customHeight="1">
      <c r="A17" s="136" t="s">
        <v>27</v>
      </c>
      <c r="B17" s="136"/>
      <c r="C17" s="134">
        <f>C16</f>
        <v>0.6</v>
      </c>
      <c r="D17" s="135"/>
      <c r="E17" s="134">
        <f>C17+E16</f>
        <v>1</v>
      </c>
      <c r="F17" s="135"/>
      <c r="G17" s="129"/>
      <c r="H17" s="19"/>
      <c r="I17" s="19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3" customHeight="1">
      <c r="H18" s="19"/>
      <c r="I18" s="19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63" customHeight="1">
      <c r="H19" s="19"/>
      <c r="I19" s="19"/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63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63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63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63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</sheetData>
  <mergeCells count="26">
    <mergeCell ref="A6:F6"/>
    <mergeCell ref="A1:F1"/>
    <mergeCell ref="A2:F2"/>
    <mergeCell ref="A3:F3"/>
    <mergeCell ref="A4:F4"/>
    <mergeCell ref="A5:F5"/>
    <mergeCell ref="A7:F7"/>
    <mergeCell ref="A9:G9"/>
    <mergeCell ref="A10:A11"/>
    <mergeCell ref="B10:B11"/>
    <mergeCell ref="C10:D10"/>
    <mergeCell ref="E10:F10"/>
    <mergeCell ref="G10:G11"/>
    <mergeCell ref="G14:G17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</mergeCells>
  <phoneticPr fontId="25" type="noConversion"/>
  <printOptions horizontalCentered="1" verticalCentered="1"/>
  <pageMargins left="1.5748031496062993" right="0.78740157480314965" top="0.78740157480314965" bottom="0.78740157480314965" header="0.31496062992125984" footer="0.31496062992125984"/>
  <pageSetup paperSize="9" scale="45" fitToHeight="1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MEMÓRIA ONERADA</vt:lpstr>
      <vt:lpstr>PLANILHA ORÇAMENTÁRIA</vt:lpstr>
      <vt:lpstr>CRONOGRAMA</vt:lpstr>
      <vt:lpstr>CRONOGRAMA!Area_de_impressao</vt:lpstr>
      <vt:lpstr>'MEMÓRIA ONERADA'!Area_de_impressao</vt:lpstr>
      <vt:lpstr>'PLANILHA ORÇAMENTÁRIA'!Area_de_impressao</vt:lpstr>
      <vt:lpstr>'MEMÓRIA ONERADA'!Titulos_de_impressao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 Carla de A. Calhau Ganem</dc:creator>
  <cp:lastModifiedBy>elizabeth.costa</cp:lastModifiedBy>
  <cp:lastPrinted>2024-04-02T14:59:21Z</cp:lastPrinted>
  <dcterms:created xsi:type="dcterms:W3CDTF">2021-11-11T16:53:32Z</dcterms:created>
  <dcterms:modified xsi:type="dcterms:W3CDTF">2024-04-08T14:21:48Z</dcterms:modified>
</cp:coreProperties>
</file>