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9036" activeTab="1"/>
  </bookViews>
  <sheets>
    <sheet name="MEMÓRIA" sheetId="1" r:id="rId1"/>
    <sheet name="PLANILHA ORÇAMENTÁRIA" sheetId="2" r:id="rId2"/>
    <sheet name="Cronograma " sheetId="3" r:id="rId3"/>
  </sheets>
  <externalReferences>
    <externalReference r:id="rId6"/>
  </externalReferences>
  <definedNames>
    <definedName name="EXTRACT" localSheetId="2">'Cronograma '!#REF!</definedName>
    <definedName name="_xlnm.Print_Area" localSheetId="2">'Cronograma '!$A$1:$AA$19</definedName>
    <definedName name="_xlnm.Print_Area" localSheetId="0">'MEMÓRIA'!$A$1:$G$42</definedName>
    <definedName name="_xlnm.Print_Area" localSheetId="1">'PLANILHA ORÇAMENTÁRIA'!$A$1:$I$19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ONCATENAR" localSheetId="0">CONCATENATE('MEMÓRIA'!$B1," ",'MEMÓRIA'!$C1)</definedName>
    <definedName name="CONCATENAR" localSheetId="1">CONCATENATE('PLANILHA ORÇAMENTÁRIA'!$B1," ",'PLANILHA ORÇAMENTÁRIA'!$C1)</definedName>
    <definedName name="CRITERIA" localSheetId="2">'Cronograma '!#REF!</definedName>
    <definedName name="EMPRESAS" localSheetId="1">OFFSET('PLANILHA ORÇAMENTÁRIA'!#REF!,1,0):OFFSET('PLANILHA ORÇAMENTÁRIA'!#REF!,-1,0)</definedName>
    <definedName name="EMPRESAS">OFFSET('MEMÓRIA'!#REF!,1,0):OFFSET('MEMÓRIA'!#REF!,-1,0)</definedName>
    <definedName name="INDICES" localSheetId="1">OFFSET('PLANILHA ORÇAMENTÁRIA'!#REF!,1,0):OFFSET('PLANILHA ORÇAMENTÁRIA'!#REF!,-1,0)</definedName>
    <definedName name="INDICES">OFFSET('MEMÓRIA'!#REF!,1,0):OFFSET('MEMÓRIA'!#REF!,-1,0)</definedName>
    <definedName name="_xlnm.Print_Titles" localSheetId="2">'Cronograma '!$10:$12</definedName>
    <definedName name="_xlnm.Print_Titles" localSheetId="0">'MEMÓRIA'!$9:$11</definedName>
    <definedName name="_xlnm.Print_Titles" localSheetId="1">'PLANILHA ORÇAMENTÁRIA'!$9:$11</definedName>
  </definedNames>
  <calcPr fullCalcOnLoad="1"/>
</workbook>
</file>

<file path=xl/sharedStrings.xml><?xml version="1.0" encoding="utf-8"?>
<sst xmlns="http://schemas.openxmlformats.org/spreadsheetml/2006/main" count="193" uniqueCount="98">
  <si>
    <t>UN</t>
  </si>
  <si>
    <t>ITEM</t>
  </si>
  <si>
    <t>DISCRIMINAÇÃO</t>
  </si>
  <si>
    <t>QUANT.</t>
  </si>
  <si>
    <t>UNIT</t>
  </si>
  <si>
    <t>TOTAL</t>
  </si>
  <si>
    <t>PREÇOS (R$)</t>
  </si>
  <si>
    <t>H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</si>
  <si>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</si>
  <si>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</si>
  <si>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</si>
  <si>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</si>
  <si>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</si>
  <si>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</si>
  <si>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</si>
  <si>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</si>
  <si>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1.0</t>
  </si>
  <si>
    <t>TOTAL DA OBRA POR MEDIÇÃO</t>
  </si>
  <si>
    <t>TOTAL ACUMULADO DA OBRA</t>
  </si>
  <si>
    <t>Desembolso parcial por medição %</t>
  </si>
  <si>
    <t>Desembolso máximo acumulado %</t>
  </si>
  <si>
    <t>1.1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</si>
  <si>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</si>
  <si>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</si>
  <si>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</si>
  <si>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Orçamentista: Eng. Alfredo Antonio Nicolau M. Cunha</t>
  </si>
  <si>
    <t>M</t>
  </si>
  <si>
    <t>ORÇAMENTO: Engº Alfredo Antonio N M Cunha</t>
  </si>
  <si>
    <t xml:space="preserve">CRONOGRAMA  FÍSICO-FINANCEIRO </t>
  </si>
  <si>
    <t>X</t>
  </si>
  <si>
    <t>APROVAÇÃO: Eng. Eros dos Santos</t>
  </si>
  <si>
    <t>TOTAL GERAL=</t>
  </si>
  <si>
    <t>CODIGO EMOP/ SONAPI</t>
  </si>
  <si>
    <t>Data-Base:   EMOP -  RJ / SONAPI e SCO-RJ- Onerado - Base set-22</t>
  </si>
  <si>
    <t>Local: Barra Mansa</t>
  </si>
  <si>
    <t>1.2</t>
  </si>
  <si>
    <t>1.3</t>
  </si>
  <si>
    <t>1.4</t>
  </si>
  <si>
    <t>1.5</t>
  </si>
  <si>
    <t>Data-Base:   EMOP -  RJ / SINAPI e SCO-RJ-onerado - Base SET-2022</t>
  </si>
  <si>
    <t>90 DIAS</t>
  </si>
  <si>
    <t>IP.50.05.0500</t>
  </si>
  <si>
    <t>IP.50.05.0600</t>
  </si>
  <si>
    <t>21.026.0020-0</t>
  </si>
  <si>
    <t>CABO DE COBRE FLEXIVEL DE 750V,SECAO DE 3X2,5MM2,PVC/70°C.FORNECIMENTO</t>
  </si>
  <si>
    <t>11572</t>
  </si>
  <si>
    <t>CABO DE COBRE FLEXIVEL, 750V, PVC/70°C,DE (3X2,5MM2)</t>
  </si>
  <si>
    <t>21.031.0015-0</t>
  </si>
  <si>
    <t>RELE FOTOELETRONICO PARA ILUMINACAO PUBLICA,TIPO FAIL-OFF,TENSAO DE ALIMENTACAO DE 105V E 305V,POTENCIA DA CARGA 1000W OU 1800VA,CORRENTE MAXIMA DA CARGA 10A.CORPO EM POLICARBONATONA COR AZUL,ESTABILIZADO AO UV;PINOS EM LATAO ESTANHADO,DEVENDO ATENDER A ESPECIFICACAO EM-RIOLUZ-66 E ANSI C136.10,NOQUE COUBER.FORNECIMENTO</t>
  </si>
  <si>
    <t>11659</t>
  </si>
  <si>
    <t>RELE FOTOELETRONICO EM POLICARBONATO AZUL, FAIL-OFF, 10A, TENSAO 105V E 305V, POTENCIA 1000W OU 1800VA</t>
  </si>
  <si>
    <t>Serviço :  Contratação de empresa para manutenção elétrica</t>
  </si>
  <si>
    <t>ORÇAMENTO Nº 029-2022</t>
  </si>
  <si>
    <t>PROJETO: Engº Flávio Ramos</t>
  </si>
  <si>
    <t>LEVANTAMENTO: Engº Flávio Ramos</t>
  </si>
  <si>
    <t xml:space="preserve">SERVIÇOS </t>
  </si>
  <si>
    <t>un</t>
  </si>
  <si>
    <t>MAT082555</t>
  </si>
  <si>
    <t>Luminaria a led, LEDRJ-03, corpo em aluminio injetado/extrudado, para instalacao em ponta de braco/nucleo, potencia maxima de 85 W, fluxo minimo 6000 lm, temperatura de cor 4000/5500 K, IP 66, IK 08, resistente a UV, tensao de 100/240 V, eficiencia minima 90,6 lm/W, IRC maior ou igual a 70, temperatura de operacao de -20/75o C. ESPECIFICACAO: EM-RIOLUZ-094</t>
  </si>
  <si>
    <t>MAT082557</t>
  </si>
  <si>
    <t>Luminaria a led, LEDRJ-05, corpo em aluminio injetado/extrudado, para instalacao em ponta de braco/nucleo, potencia maxima de 170 W, fluxo minimo 9000 lm, temperatura de cor 4000/5500 K, IP 66, IK 08, resistente a UV, tensao de 100/240 V, eficiencia minima 90,6 lm/W, IRC maior ou igual a 70, temperatura de operacao de -20/75o C. ESPECIFICACAO: EM-RIOLUZ-094</t>
  </si>
  <si>
    <t>IP.05.50.0506</t>
  </si>
  <si>
    <t>MAT016200</t>
  </si>
  <si>
    <t>Braco de aco galvanizado, diametro externo de 48mm, projecao horizontal 1770mm, curvo</t>
  </si>
  <si>
    <t>MEMÓRIA DE CÁLCULO  BDI 16,8%</t>
  </si>
  <si>
    <t>UNIT COM BDI</t>
  </si>
  <si>
    <t>TOTAL COM BDI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</si>
  <si>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</si>
  <si>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</si>
  <si>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</si>
  <si>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</si>
  <si>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</si>
  <si>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</si>
  <si>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</si>
  <si>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</si>
  <si>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</si>
  <si>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r>
      <t>Secretaria Municipal de Planejamento Urbano</t>
    </r>
    <r>
      <rPr>
        <sz val="18"/>
        <color indexed="8"/>
        <rFont val="Arial"/>
        <family val="2"/>
      </rPr>
      <t xml:space="preserve"> </t>
    </r>
  </si>
  <si>
    <t>COMP. AUXILIAR</t>
  </si>
  <si>
    <t>MÃO DE OBRA</t>
  </si>
  <si>
    <t>SCO</t>
  </si>
  <si>
    <t>CAMINHÃO COM CESTO AÉREO NÃO ISOLADO ACOPLADO AO VEÍCULO COM: CAPACIDADE DE PELO MENOS 136KGF/CES E ALCANCE VERTICAL DE TRABALHO DE PELO MENOS 13,50 METROS, COM GIRO INFINITO, CAPACIDADE DE CARGA (INCLUINDO A CARROCERIA) DE NO MÁXIMO 1.600 KG, CAPACIDADE DE TRANSPORTE DE PELO MENOS 03(TRÊS) PASSAGEIROS, ANO NÃO INFERIOR A 2011, COM MANUTENÇÃO PERIÓDICA DE TODOS OS ITENS HIDRÁULICOS E MECÂNICOS, MANUTENÇÃO PREVENTIVA A CADA 120 DIAS, DISPONIBILIDADE DE 24 HORAS POR DIA DURANTE 7 DIAS DA SEMANA, COM SEGURO EM DIA.</t>
  </si>
  <si>
    <t xml:space="preserve">TOTAL DE M.O </t>
  </si>
  <si>
    <t>TOTAL DE EQUIP.</t>
  </si>
  <si>
    <t>TOTAL R$</t>
  </si>
  <si>
    <t>TOTAL R$ ( 1 ANO)</t>
  </si>
  <si>
    <t>01983</t>
  </si>
  <si>
    <t>MAO-DE-OBRA DE ELETRICISTA DE CONSTRUCAOCIVIL, INCLUSIVE ENCARGOS SOCIAIS</t>
  </si>
  <si>
    <t>UN.</t>
  </si>
  <si>
    <t>1.6</t>
  </si>
  <si>
    <t>MEMÓRIA DE CÁLCULO  BDI 0% nos itens 1.1 a 1.5 e 16,8% no item 1.6</t>
  </si>
  <si>
    <t>DATA: 24/11/2022 DATA: 24/11/2022 revisão 07-12-2022</t>
  </si>
  <si>
    <t>1.7</t>
  </si>
  <si>
    <t>DATA: 24/11/2022 revisão 07-12-2022</t>
  </si>
  <si>
    <t>01904</t>
  </si>
  <si>
    <t>MAO-DE-OBRA DE ENCARREGADO PARA SERVIÇOSDE ILUMINACAO PUBLICA, INCLUSIVE ENCARGOS SOCIAIS</t>
  </si>
  <si>
    <t>20005</t>
  </si>
  <si>
    <t>MAO-DE-OBRA DE AJUDANTE DE MONTADOR ELETROMECANICO (ILUMINACAO PUBLICA), INCLUSIVE ENCARGOS SOCIAIS DESONERADOS</t>
  </si>
  <si>
    <t>Contratação de mão de obra de encarregado de serviços de iluminação pública, eletricista, ajudante de montador eletromecânico e caminhão cesto para instalação dos materiais fornecidos acima conforme memória de cálculo anexa.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</si>
</sst>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#,##0.00_ ;\-#,##0.00\ "/>
    <numFmt numFmtId="172" formatCode="0.0%"/>
    <numFmt numFmtId="173" formatCode="_([$€]* #,##0.00_);_([$€]* \(#,##0.00\);_([$€]* &quot;-&quot;??_);_(@_)"/>
    <numFmt numFmtId="174" formatCode="_ * #,##0.00_ ;_ * \-#,##0.00_ ;_ * &quot;-&quot;??_ ;_ @_ "/>
    <numFmt numFmtId="175" formatCode="_-* #,##0.00\ _E_s_c_._-;\-* #,##0.00\ _E_s_c_._-;_-* &quot;-&quot;??\ _E_s_c_._-;_-@_-"/>
    <numFmt numFmtId="176" formatCode="_(* #,##0.00_);_(* \(#,##0.00\);_(* &quot;-&quot;??_);_(@_)"/>
    <numFmt numFmtId="177" formatCode="#,##0.000"/>
    <numFmt numFmtId="178" formatCode="0.0000"/>
    <numFmt numFmtId="179" formatCode="#,##0.000_ ;\-#,##0.000\ 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#,##0.0000_ ;\-#,##0.0000\ "/>
    <numFmt numFmtId="185" formatCode="#,##0.00000_ ;\-#,##0.00000\ "/>
    <numFmt numFmtId="186" formatCode="#,##0.000000_ ;\-#,##0.000000\ "/>
    <numFmt numFmtId="187" formatCode="#,##0.0000000_ ;\-#,##0.0000000\ "/>
    <numFmt numFmtId="188" formatCode="#,##0.0000"/>
    <numFmt numFmtId="189" formatCode="dd/mm/yy"/>
    <numFmt numFmtId="190" formatCode="_-* #,##0_-;\-* #,##0_-;_-* &quot;-&quot;??_-;_-@_-"/>
    <numFmt numFmtId="191" formatCode="&quot;R$&quot;\ #,##0.00"/>
    <numFmt numFmtId="192" formatCode="0.0"/>
    <numFmt numFmtId="193" formatCode="0.00000"/>
    <numFmt numFmtId="194" formatCode="_-&quot;R$&quot;\ * #,##0.000_-;\-&quot;R$&quot;\ * #,##0.000_-;_-&quot;R$&quot;\ * &quot;-&quot;??_-;_-@_-"/>
    <numFmt numFmtId="195" formatCode="_-&quot;R$&quot;\ * #,##0.0000_-;\-&quot;R$&quot;\ * #,##0.0000_-;_-&quot;R$&quot;\ * &quot;-&quot;??_-;_-@_-"/>
    <numFmt numFmtId="196" formatCode="0.000"/>
    <numFmt numFmtId="197" formatCode="#,##0.0_ ;\-#,##0.0\ "/>
    <numFmt numFmtId="198" formatCode="_(\ #,##0.00_);_(\ \(#,##0.00\);_(\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11"/>
      <name val="Switzerland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sz val="16"/>
      <name val="Switzerland"/>
      <family val="0"/>
    </font>
    <font>
      <sz val="18"/>
      <name val="Arial"/>
      <family val="2"/>
    </font>
    <font>
      <sz val="18"/>
      <name val="Switzerland"/>
      <family val="0"/>
    </font>
    <font>
      <sz val="18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rgb="FFFF0000"/>
      <name val="Calibri"/>
      <family val="2"/>
    </font>
    <font>
      <sz val="1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7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0" xfId="55">
      <alignment/>
      <protection/>
    </xf>
    <xf numFmtId="0" fontId="3" fillId="0" borderId="0" xfId="55" applyBorder="1">
      <alignment/>
      <protection/>
    </xf>
    <xf numFmtId="0" fontId="4" fillId="0" borderId="0" xfId="55" applyFont="1">
      <alignment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62" fillId="33" borderId="12" xfId="58" applyNumberFormat="1" applyFont="1" applyFill="1" applyBorder="1" applyAlignment="1">
      <alignment horizontal="center"/>
      <protection/>
    </xf>
    <xf numFmtId="49" fontId="62" fillId="33" borderId="13" xfId="53" applyNumberFormat="1" applyFont="1" applyFill="1" applyBorder="1">
      <alignment/>
      <protection/>
    </xf>
    <xf numFmtId="0" fontId="36" fillId="0" borderId="0" xfId="0" applyFont="1" applyAlignment="1">
      <alignment/>
    </xf>
    <xf numFmtId="49" fontId="62" fillId="33" borderId="14" xfId="58" applyNumberFormat="1" applyFont="1" applyFill="1" applyBorder="1" applyAlignment="1">
      <alignment horizontal="center"/>
      <protection/>
    </xf>
    <xf numFmtId="49" fontId="62" fillId="33" borderId="0" xfId="53" applyNumberFormat="1" applyFont="1" applyFill="1" applyBorder="1">
      <alignment/>
      <protection/>
    </xf>
    <xf numFmtId="4" fontId="63" fillId="33" borderId="0" xfId="53" applyNumberFormat="1" applyFont="1" applyFill="1" applyBorder="1">
      <alignment/>
      <protection/>
    </xf>
    <xf numFmtId="4" fontId="63" fillId="33" borderId="0" xfId="59" applyNumberFormat="1" applyFont="1" applyFill="1" applyBorder="1" applyAlignment="1">
      <alignment horizontal="left"/>
      <protection/>
    </xf>
    <xf numFmtId="49" fontId="62" fillId="33" borderId="15" xfId="58" applyNumberFormat="1" applyFont="1" applyFill="1" applyBorder="1" applyAlignment="1">
      <alignment horizontal="center"/>
      <protection/>
    </xf>
    <xf numFmtId="49" fontId="62" fillId="33" borderId="16" xfId="59" applyNumberFormat="1" applyFont="1" applyFill="1" applyBorder="1" applyAlignment="1">
      <alignment horizontal="center"/>
      <protection/>
    </xf>
    <xf numFmtId="4" fontId="63" fillId="33" borderId="16" xfId="59" applyNumberFormat="1" applyFont="1" applyFill="1" applyBorder="1" applyAlignment="1">
      <alignment/>
      <protection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6" fillId="34" borderId="11" xfId="60" applyFont="1" applyFill="1" applyBorder="1" applyAlignment="1">
      <alignment horizontal="center"/>
      <protection/>
    </xf>
    <xf numFmtId="0" fontId="6" fillId="34" borderId="11" xfId="60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justify" vertical="justify" wrapText="1"/>
    </xf>
    <xf numFmtId="0" fontId="6" fillId="34" borderId="11" xfId="0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4" fontId="6" fillId="34" borderId="11" xfId="60" applyNumberFormat="1" applyFont="1" applyFill="1" applyBorder="1" applyAlignment="1">
      <alignment horizontal="center"/>
      <protection/>
    </xf>
    <xf numFmtId="0" fontId="6" fillId="33" borderId="12" xfId="60" applyFont="1" applyFill="1" applyBorder="1" applyAlignment="1">
      <alignment horizontal="center"/>
      <protection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13" xfId="0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4" fontId="6" fillId="33" borderId="13" xfId="60" applyNumberFormat="1" applyFont="1" applyFill="1" applyBorder="1" applyAlignment="1">
      <alignment horizontal="center"/>
      <protection/>
    </xf>
    <xf numFmtId="0" fontId="6" fillId="33" borderId="14" xfId="60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justify" vertical="justify" wrapText="1"/>
    </xf>
    <xf numFmtId="0" fontId="6" fillId="33" borderId="0" xfId="0" applyFont="1" applyFill="1" applyBorder="1" applyAlignment="1">
      <alignment horizontal="center" vertical="center"/>
    </xf>
    <xf numFmtId="177" fontId="6" fillId="33" borderId="0" xfId="0" applyNumberFormat="1" applyFont="1" applyFill="1" applyBorder="1" applyAlignment="1">
      <alignment horizontal="center" vertical="center"/>
    </xf>
    <xf numFmtId="4" fontId="6" fillId="33" borderId="0" xfId="60" applyNumberFormat="1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justify" wrapText="1"/>
    </xf>
    <xf numFmtId="44" fontId="36" fillId="0" borderId="0" xfId="47" applyFont="1" applyAlignment="1">
      <alignment horizontal="center" vertical="center" wrapText="1"/>
    </xf>
    <xf numFmtId="44" fontId="36" fillId="0" borderId="0" xfId="47" applyFont="1" applyAlignment="1">
      <alignment horizontal="center"/>
    </xf>
    <xf numFmtId="44" fontId="5" fillId="33" borderId="10" xfId="47" applyFont="1" applyFill="1" applyBorder="1" applyAlignment="1">
      <alignment horizontal="center"/>
    </xf>
    <xf numFmtId="4" fontId="64" fillId="33" borderId="0" xfId="53" applyNumberFormat="1" applyFont="1" applyFill="1" applyBorder="1" applyAlignment="1">
      <alignment horizontal="left" readingOrder="1"/>
      <protection/>
    </xf>
    <xf numFmtId="4" fontId="63" fillId="33" borderId="0" xfId="53" applyNumberFormat="1" applyFont="1" applyFill="1" applyBorder="1" applyAlignment="1">
      <alignment vertical="center" wrapText="1" readingOrder="1"/>
      <protection/>
    </xf>
    <xf numFmtId="4" fontId="62" fillId="33" borderId="12" xfId="59" applyNumberFormat="1" applyFont="1" applyFill="1" applyBorder="1" applyAlignment="1">
      <alignment horizontal="left" vertical="center"/>
      <protection/>
    </xf>
    <xf numFmtId="4" fontId="62" fillId="33" borderId="13" xfId="0" applyNumberFormat="1" applyFont="1" applyFill="1" applyBorder="1" applyAlignment="1">
      <alignment horizontal="left"/>
    </xf>
    <xf numFmtId="4" fontId="62" fillId="33" borderId="14" xfId="59" applyNumberFormat="1" applyFont="1" applyFill="1" applyBorder="1" applyAlignment="1">
      <alignment horizontal="left" vertical="center"/>
      <protection/>
    </xf>
    <xf numFmtId="4" fontId="62" fillId="33" borderId="0" xfId="58" applyNumberFormat="1" applyFont="1" applyFill="1" applyBorder="1" applyAlignment="1">
      <alignment horizontal="left"/>
      <protection/>
    </xf>
    <xf numFmtId="4" fontId="64" fillId="33" borderId="13" xfId="53" applyNumberFormat="1" applyFont="1" applyFill="1" applyBorder="1" applyAlignment="1">
      <alignment horizontal="left" readingOrder="1"/>
      <protection/>
    </xf>
    <xf numFmtId="0" fontId="6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6" applyFont="1" applyFill="1" applyBorder="1" applyAlignment="1">
      <alignment vertical="top"/>
      <protection/>
    </xf>
    <xf numFmtId="39" fontId="6" fillId="0" borderId="18" xfId="55" applyNumberFormat="1" applyFont="1" applyBorder="1" applyAlignment="1">
      <alignment/>
      <protection/>
    </xf>
    <xf numFmtId="0" fontId="65" fillId="0" borderId="0" xfId="0" applyFont="1" applyAlignment="1">
      <alignment/>
    </xf>
    <xf numFmtId="0" fontId="39" fillId="0" borderId="0" xfId="0" applyFont="1" applyAlignment="1">
      <alignment/>
    </xf>
    <xf numFmtId="0" fontId="5" fillId="33" borderId="10" xfId="60" applyFont="1" applyFill="1" applyBorder="1" applyAlignment="1">
      <alignment horizont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177" fontId="5" fillId="33" borderId="10" xfId="0" applyNumberFormat="1" applyFont="1" applyFill="1" applyBorder="1" applyAlignment="1">
      <alignment horizontal="center" vertical="center"/>
    </xf>
    <xf numFmtId="4" fontId="5" fillId="33" borderId="10" xfId="60" applyNumberFormat="1" applyFont="1" applyFill="1" applyBorder="1" applyAlignment="1">
      <alignment horizontal="center"/>
      <protection/>
    </xf>
    <xf numFmtId="4" fontId="62" fillId="33" borderId="13" xfId="58" applyNumberFormat="1" applyFont="1" applyFill="1" applyBorder="1" applyAlignment="1">
      <alignment horizontal="center"/>
      <protection/>
    </xf>
    <xf numFmtId="4" fontId="62" fillId="33" borderId="17" xfId="58" applyNumberFormat="1" applyFont="1" applyFill="1" applyBorder="1" applyAlignment="1">
      <alignment horizontal="center"/>
      <protection/>
    </xf>
    <xf numFmtId="4" fontId="62" fillId="33" borderId="0" xfId="53" applyNumberFormat="1" applyFont="1" applyFill="1" applyBorder="1" applyAlignment="1">
      <alignment horizontal="center"/>
      <protection/>
    </xf>
    <xf numFmtId="4" fontId="62" fillId="33" borderId="19" xfId="53" applyNumberFormat="1" applyFont="1" applyFill="1" applyBorder="1" applyAlignment="1">
      <alignment horizontal="center"/>
      <protection/>
    </xf>
    <xf numFmtId="44" fontId="6" fillId="34" borderId="12" xfId="47" applyFont="1" applyFill="1" applyBorder="1" applyAlignment="1">
      <alignment horizontal="center"/>
    </xf>
    <xf numFmtId="44" fontId="6" fillId="33" borderId="17" xfId="47" applyFont="1" applyFill="1" applyBorder="1" applyAlignment="1">
      <alignment horizontal="center"/>
    </xf>
    <xf numFmtId="44" fontId="6" fillId="33" borderId="19" xfId="47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5" fillId="0" borderId="18" xfId="55" applyFont="1" applyBorder="1" applyAlignment="1">
      <alignment horizontal="center"/>
      <protection/>
    </xf>
    <xf numFmtId="44" fontId="6" fillId="33" borderId="0" xfId="47" applyFont="1" applyFill="1" applyBorder="1" applyAlignment="1">
      <alignment horizontal="center"/>
    </xf>
    <xf numFmtId="0" fontId="6" fillId="33" borderId="15" xfId="60" applyFont="1" applyFill="1" applyBorder="1" applyAlignment="1">
      <alignment horizontal="center"/>
      <protection/>
    </xf>
    <xf numFmtId="0" fontId="6" fillId="33" borderId="16" xfId="0" applyFont="1" applyFill="1" applyBorder="1" applyAlignment="1">
      <alignment horizontal="justify" vertical="justify" wrapText="1"/>
    </xf>
    <xf numFmtId="0" fontId="6" fillId="33" borderId="16" xfId="0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4" fontId="6" fillId="33" borderId="16" xfId="60" applyNumberFormat="1" applyFont="1" applyFill="1" applyBorder="1" applyAlignment="1">
      <alignment horizontal="center"/>
      <protection/>
    </xf>
    <xf numFmtId="44" fontId="6" fillId="33" borderId="20" xfId="47" applyFont="1" applyFill="1" applyBorder="1" applyAlignment="1">
      <alignment horizontal="center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0" fontId="6" fillId="34" borderId="21" xfId="60" applyFont="1" applyFill="1" applyBorder="1" applyAlignment="1">
      <alignment horizontal="center"/>
      <protection/>
    </xf>
    <xf numFmtId="0" fontId="6" fillId="34" borderId="21" xfId="60" applyFont="1" applyFill="1" applyBorder="1" applyAlignment="1">
      <alignment horizontal="center" vertical="center" wrapText="1"/>
      <protection/>
    </xf>
    <xf numFmtId="0" fontId="6" fillId="34" borderId="21" xfId="0" applyFont="1" applyFill="1" applyBorder="1" applyAlignment="1">
      <alignment horizontal="justify" vertical="justify" wrapText="1"/>
    </xf>
    <xf numFmtId="0" fontId="6" fillId="34" borderId="21" xfId="0" applyFont="1" applyFill="1" applyBorder="1" applyAlignment="1">
      <alignment horizontal="center" vertical="center"/>
    </xf>
    <xf numFmtId="177" fontId="6" fillId="34" borderId="21" xfId="0" applyNumberFormat="1" applyFont="1" applyFill="1" applyBorder="1" applyAlignment="1">
      <alignment horizontal="center" vertical="center"/>
    </xf>
    <xf numFmtId="4" fontId="6" fillId="34" borderId="21" xfId="60" applyNumberFormat="1" applyFont="1" applyFill="1" applyBorder="1" applyAlignment="1">
      <alignment horizontal="center"/>
      <protection/>
    </xf>
    <xf numFmtId="44" fontId="6" fillId="34" borderId="14" xfId="47" applyFont="1" applyFill="1" applyBorder="1" applyAlignment="1">
      <alignment horizontal="center"/>
    </xf>
    <xf numFmtId="4" fontId="36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6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justify" vertical="justify" wrapText="1"/>
    </xf>
    <xf numFmtId="0" fontId="6" fillId="0" borderId="10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" fontId="6" fillId="0" borderId="10" xfId="60" applyNumberFormat="1" applyFont="1" applyFill="1" applyBorder="1" applyAlignment="1">
      <alignment horizontal="center"/>
      <protection/>
    </xf>
    <xf numFmtId="44" fontId="6" fillId="0" borderId="10" xfId="47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/>
    </xf>
    <xf numFmtId="4" fontId="62" fillId="33" borderId="0" xfId="59" applyNumberFormat="1" applyFont="1" applyFill="1" applyBorder="1" applyAlignment="1">
      <alignment horizontal="left" vertical="center"/>
      <protection/>
    </xf>
    <xf numFmtId="4" fontId="62" fillId="33" borderId="0" xfId="0" applyNumberFormat="1" applyFont="1" applyFill="1" applyBorder="1" applyAlignment="1">
      <alignment horizontal="left"/>
    </xf>
    <xf numFmtId="4" fontId="63" fillId="33" borderId="0" xfId="59" applyNumberFormat="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 wrapText="1" readingOrder="1"/>
    </xf>
    <xf numFmtId="0" fontId="6" fillId="33" borderId="0" xfId="0" applyFont="1" applyFill="1" applyBorder="1" applyAlignment="1">
      <alignment vertical="center" wrapText="1"/>
    </xf>
    <xf numFmtId="4" fontId="63" fillId="33" borderId="0" xfId="53" applyNumberFormat="1" applyFont="1" applyFill="1" applyBorder="1" applyAlignment="1">
      <alignment vertical="center"/>
      <protection/>
    </xf>
    <xf numFmtId="0" fontId="6" fillId="33" borderId="0" xfId="59" applyFont="1" applyFill="1" applyBorder="1" applyAlignment="1">
      <alignment/>
      <protection/>
    </xf>
    <xf numFmtId="4" fontId="62" fillId="33" borderId="12" xfId="58" applyNumberFormat="1" applyFont="1" applyFill="1" applyBorder="1" applyAlignment="1">
      <alignment horizontal="center"/>
      <protection/>
    </xf>
    <xf numFmtId="0" fontId="36" fillId="0" borderId="17" xfId="0" applyFont="1" applyBorder="1" applyAlignment="1">
      <alignment/>
    </xf>
    <xf numFmtId="4" fontId="62" fillId="33" borderId="14" xfId="53" applyNumberFormat="1" applyFont="1" applyFill="1" applyBorder="1" applyAlignment="1">
      <alignment horizontal="center"/>
      <protection/>
    </xf>
    <xf numFmtId="0" fontId="36" fillId="0" borderId="19" xfId="0" applyFont="1" applyBorder="1" applyAlignment="1">
      <alignment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44" fontId="8" fillId="0" borderId="13" xfId="53" applyNumberFormat="1" applyFont="1" applyBorder="1" applyAlignment="1">
      <alignment horizontal="center" vertical="center" wrapText="1" readingOrder="1"/>
      <protection/>
    </xf>
    <xf numFmtId="0" fontId="11" fillId="0" borderId="17" xfId="55" applyFont="1" applyBorder="1">
      <alignment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44" fontId="8" fillId="0" borderId="0" xfId="53" applyNumberFormat="1" applyFont="1" applyBorder="1" applyAlignment="1">
      <alignment horizontal="center" vertical="center" wrapText="1" readingOrder="1"/>
      <protection/>
    </xf>
    <xf numFmtId="0" fontId="11" fillId="0" borderId="19" xfId="55" applyFont="1" applyBorder="1">
      <alignment/>
      <protection/>
    </xf>
    <xf numFmtId="4" fontId="66" fillId="0" borderId="0" xfId="53" applyNumberFormat="1" applyFont="1" applyFill="1" applyBorder="1" applyAlignment="1">
      <alignment horizontal="center" vertical="center" wrapText="1" readingOrder="1"/>
      <protection/>
    </xf>
    <xf numFmtId="0" fontId="11" fillId="0" borderId="0" xfId="59" applyFont="1" applyFill="1" applyBorder="1" applyAlignment="1">
      <alignment horizontal="center"/>
      <protection/>
    </xf>
    <xf numFmtId="4" fontId="66" fillId="0" borderId="0" xfId="53" applyNumberFormat="1" applyFont="1" applyFill="1" applyBorder="1" applyAlignment="1">
      <alignment horizontal="center" vertical="center" wrapText="1"/>
      <protection/>
    </xf>
    <xf numFmtId="4" fontId="66" fillId="0" borderId="0" xfId="59" applyNumberFormat="1" applyFont="1" applyFill="1" applyBorder="1" applyAlignment="1">
      <alignment horizontal="center" vertical="center" wrapText="1"/>
      <protection/>
    </xf>
    <xf numFmtId="4" fontId="66" fillId="0" borderId="16" xfId="59" applyNumberFormat="1" applyFont="1" applyFill="1" applyBorder="1" applyAlignment="1">
      <alignment horizontal="center" vertical="center" wrapText="1"/>
      <protection/>
    </xf>
    <xf numFmtId="0" fontId="11" fillId="0" borderId="20" xfId="55" applyFont="1" applyBorder="1">
      <alignment/>
      <protection/>
    </xf>
    <xf numFmtId="0" fontId="14" fillId="0" borderId="10" xfId="58" applyFont="1" applyFill="1" applyBorder="1" applyAlignment="1">
      <alignment vertical="top"/>
      <protection/>
    </xf>
    <xf numFmtId="0" fontId="9" fillId="0" borderId="10" xfId="58" applyFont="1" applyFill="1" applyBorder="1" applyAlignment="1">
      <alignment horizontal="left" vertical="top"/>
      <protection/>
    </xf>
    <xf numFmtId="10" fontId="9" fillId="0" borderId="10" xfId="63" applyNumberFormat="1" applyFont="1" applyFill="1" applyBorder="1" applyAlignment="1">
      <alignment/>
    </xf>
    <xf numFmtId="4" fontId="9" fillId="0" borderId="10" xfId="55" applyNumberFormat="1" applyFont="1" applyFill="1" applyBorder="1" applyAlignment="1">
      <alignment/>
      <protection/>
    </xf>
    <xf numFmtId="4" fontId="14" fillId="0" borderId="10" xfId="51" applyNumberFormat="1" applyFont="1" applyFill="1" applyBorder="1" applyAlignment="1">
      <alignment horizontal="right"/>
      <protection/>
    </xf>
    <xf numFmtId="39" fontId="9" fillId="0" borderId="0" xfId="55" applyNumberFormat="1" applyFont="1">
      <alignment/>
      <protection/>
    </xf>
    <xf numFmtId="4" fontId="10" fillId="0" borderId="0" xfId="55" applyNumberFormat="1" applyFont="1">
      <alignment/>
      <protection/>
    </xf>
    <xf numFmtId="0" fontId="15" fillId="0" borderId="10" xfId="58" applyFont="1" applyBorder="1" applyAlignment="1">
      <alignment vertical="top"/>
      <protection/>
    </xf>
    <xf numFmtId="0" fontId="15" fillId="0" borderId="10" xfId="58" applyFont="1" applyBorder="1" applyAlignment="1">
      <alignment horizontal="left" vertical="top"/>
      <protection/>
    </xf>
    <xf numFmtId="10" fontId="16" fillId="0" borderId="10" xfId="63" applyNumberFormat="1" applyFont="1" applyBorder="1" applyAlignment="1" quotePrefix="1">
      <alignment/>
    </xf>
    <xf numFmtId="39" fontId="16" fillId="0" borderId="10" xfId="55" applyNumberFormat="1" applyFont="1" applyBorder="1" applyAlignment="1">
      <alignment/>
      <protection/>
    </xf>
    <xf numFmtId="4" fontId="14" fillId="0" borderId="10" xfId="51" applyNumberFormat="1" applyFont="1" applyBorder="1">
      <alignment/>
      <protection/>
    </xf>
    <xf numFmtId="4" fontId="9" fillId="35" borderId="11" xfId="51" applyNumberFormat="1" applyFont="1" applyFill="1" applyBorder="1">
      <alignment/>
      <protection/>
    </xf>
    <xf numFmtId="0" fontId="9" fillId="35" borderId="21" xfId="51" applyFont="1" applyFill="1" applyBorder="1">
      <alignment/>
      <protection/>
    </xf>
    <xf numFmtId="172" fontId="14" fillId="35" borderId="21" xfId="63" applyNumberFormat="1" applyFont="1" applyFill="1" applyBorder="1" applyAlignment="1">
      <alignment horizontal="center"/>
    </xf>
    <xf numFmtId="0" fontId="9" fillId="35" borderId="22" xfId="55" applyFont="1" applyFill="1" applyBorder="1">
      <alignment/>
      <protection/>
    </xf>
    <xf numFmtId="0" fontId="67" fillId="0" borderId="0" xfId="0" applyFont="1" applyAlignment="1">
      <alignment horizontal="center" vertical="center"/>
    </xf>
    <xf numFmtId="0" fontId="68" fillId="6" borderId="23" xfId="0" applyFont="1" applyFill="1" applyBorder="1" applyAlignment="1">
      <alignment horizontal="center" vertical="center"/>
    </xf>
    <xf numFmtId="0" fontId="68" fillId="6" borderId="24" xfId="0" applyFont="1" applyFill="1" applyBorder="1" applyAlignment="1">
      <alignment horizontal="center" vertical="center"/>
    </xf>
    <xf numFmtId="0" fontId="68" fillId="6" borderId="24" xfId="0" applyFont="1" applyFill="1" applyBorder="1" applyAlignment="1">
      <alignment vertical="center"/>
    </xf>
    <xf numFmtId="0" fontId="68" fillId="6" borderId="25" xfId="0" applyFont="1" applyFill="1" applyBorder="1" applyAlignment="1">
      <alignment horizontal="center" vertical="center"/>
    </xf>
    <xf numFmtId="0" fontId="68" fillId="6" borderId="0" xfId="0" applyFont="1" applyFill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25" xfId="0" applyFont="1" applyBorder="1" applyAlignment="1">
      <alignment vertical="center"/>
    </xf>
    <xf numFmtId="2" fontId="68" fillId="0" borderId="0" xfId="0" applyNumberFormat="1" applyFont="1" applyAlignment="1">
      <alignment horizontal="center" vertical="center"/>
    </xf>
    <xf numFmtId="2" fontId="68" fillId="0" borderId="0" xfId="0" applyNumberFormat="1" applyFont="1" applyAlignment="1">
      <alignment vertical="center"/>
    </xf>
    <xf numFmtId="0" fontId="68" fillId="0" borderId="0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44" fontId="68" fillId="0" borderId="0" xfId="47" applyFont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44" fontId="69" fillId="0" borderId="0" xfId="47" applyFont="1" applyBorder="1" applyAlignment="1">
      <alignment horizontal="center" vertical="center"/>
    </xf>
    <xf numFmtId="44" fontId="69" fillId="0" borderId="0" xfId="47" applyFont="1" applyBorder="1" applyAlignment="1">
      <alignment vertical="center"/>
    </xf>
    <xf numFmtId="44" fontId="69" fillId="0" borderId="0" xfId="0" applyNumberFormat="1" applyFont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49" fontId="43" fillId="0" borderId="0" xfId="0" applyNumberFormat="1" applyFont="1" applyAlignment="1">
      <alignment horizontal="justify" vertical="justify" wrapText="1"/>
    </xf>
    <xf numFmtId="44" fontId="43" fillId="0" borderId="0" xfId="47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44" fontId="43" fillId="0" borderId="0" xfId="47" applyFont="1" applyAlignment="1">
      <alignment horizontal="center"/>
    </xf>
    <xf numFmtId="49" fontId="62" fillId="33" borderId="0" xfId="59" applyNumberFormat="1" applyFont="1" applyFill="1" applyBorder="1" applyAlignment="1">
      <alignment horizontal="center"/>
      <protection/>
    </xf>
    <xf numFmtId="4" fontId="63" fillId="33" borderId="0" xfId="59" applyNumberFormat="1" applyFont="1" applyFill="1" applyBorder="1" applyAlignment="1">
      <alignment/>
      <protection/>
    </xf>
    <xf numFmtId="49" fontId="6" fillId="0" borderId="10" xfId="60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9" fontId="68" fillId="0" borderId="0" xfId="62" applyFont="1" applyBorder="1" applyAlignment="1">
      <alignment horizontal="center" vertical="center"/>
    </xf>
    <xf numFmtId="4" fontId="63" fillId="33" borderId="14" xfId="59" applyNumberFormat="1" applyFont="1" applyFill="1" applyBorder="1" applyAlignment="1">
      <alignment horizontal="left" vertical="center"/>
      <protection/>
    </xf>
    <xf numFmtId="4" fontId="63" fillId="33" borderId="0" xfId="59" applyNumberFormat="1" applyFont="1" applyFill="1" applyBorder="1" applyAlignment="1">
      <alignment horizontal="left" vertical="center"/>
      <protection/>
    </xf>
    <xf numFmtId="4" fontId="63" fillId="33" borderId="19" xfId="59" applyNumberFormat="1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horizontal="left" vertical="center" wrapText="1" readingOrder="1"/>
    </xf>
    <xf numFmtId="0" fontId="6" fillId="33" borderId="0" xfId="0" applyFont="1" applyFill="1" applyBorder="1" applyAlignment="1">
      <alignment horizontal="left" vertical="center" wrapText="1" readingOrder="1"/>
    </xf>
    <xf numFmtId="0" fontId="6" fillId="33" borderId="19" xfId="0" applyFont="1" applyFill="1" applyBorder="1" applyAlignment="1">
      <alignment horizontal="left" vertical="center" wrapText="1" readingOrder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4" fontId="63" fillId="33" borderId="14" xfId="53" applyNumberFormat="1" applyFont="1" applyFill="1" applyBorder="1" applyAlignment="1">
      <alignment horizontal="left" vertical="center"/>
      <protection/>
    </xf>
    <xf numFmtId="4" fontId="63" fillId="33" borderId="0" xfId="53" applyNumberFormat="1" applyFont="1" applyFill="1" applyBorder="1" applyAlignment="1">
      <alignment horizontal="left" vertical="center"/>
      <protection/>
    </xf>
    <xf numFmtId="4" fontId="63" fillId="33" borderId="19" xfId="53" applyNumberFormat="1" applyFont="1" applyFill="1" applyBorder="1" applyAlignment="1">
      <alignment horizontal="left" vertical="center"/>
      <protection/>
    </xf>
    <xf numFmtId="0" fontId="6" fillId="33" borderId="15" xfId="59" applyFont="1" applyFill="1" applyBorder="1" applyAlignment="1">
      <alignment horizontal="left"/>
      <protection/>
    </xf>
    <xf numFmtId="0" fontId="6" fillId="33" borderId="16" xfId="59" applyFont="1" applyFill="1" applyBorder="1" applyAlignment="1">
      <alignment horizontal="left"/>
      <protection/>
    </xf>
    <xf numFmtId="0" fontId="6" fillId="33" borderId="20" xfId="59" applyFont="1" applyFill="1" applyBorder="1" applyAlignment="1">
      <alignment horizontal="left"/>
      <protection/>
    </xf>
    <xf numFmtId="49" fontId="62" fillId="33" borderId="10" xfId="58" applyNumberFormat="1" applyFont="1" applyFill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4" fontId="63" fillId="33" borderId="14" xfId="59" applyNumberFormat="1" applyFont="1" applyFill="1" applyBorder="1" applyAlignment="1">
      <alignment horizontal="center" vertical="center"/>
      <protection/>
    </xf>
    <xf numFmtId="4" fontId="63" fillId="33" borderId="0" xfId="59" applyNumberFormat="1" applyFont="1" applyFill="1" applyBorder="1" applyAlignment="1">
      <alignment horizontal="center" vertical="center"/>
      <protection/>
    </xf>
    <xf numFmtId="4" fontId="63" fillId="33" borderId="19" xfId="59" applyNumberFormat="1" applyFont="1" applyFill="1" applyBorder="1" applyAlignment="1">
      <alignment horizontal="center" vertical="center"/>
      <protection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19" xfId="0" applyFont="1" applyFill="1" applyBorder="1" applyAlignment="1">
      <alignment horizontal="center" vertical="center" wrapText="1" readingOrder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3" fillId="33" borderId="14" xfId="53" applyNumberFormat="1" applyFont="1" applyFill="1" applyBorder="1" applyAlignment="1">
      <alignment horizontal="center" vertical="center"/>
      <protection/>
    </xf>
    <xf numFmtId="4" fontId="63" fillId="33" borderId="0" xfId="53" applyNumberFormat="1" applyFont="1" applyFill="1" applyBorder="1" applyAlignment="1">
      <alignment horizontal="center" vertical="center"/>
      <protection/>
    </xf>
    <xf numFmtId="4" fontId="63" fillId="33" borderId="19" xfId="53" applyNumberFormat="1" applyFont="1" applyFill="1" applyBorder="1" applyAlignment="1">
      <alignment horizontal="center" vertical="center"/>
      <protection/>
    </xf>
    <xf numFmtId="0" fontId="6" fillId="33" borderId="14" xfId="59" applyFont="1" applyFill="1" applyBorder="1" applyAlignment="1">
      <alignment horizontal="center"/>
      <protection/>
    </xf>
    <xf numFmtId="0" fontId="6" fillId="33" borderId="0" xfId="59" applyFont="1" applyFill="1" applyBorder="1" applyAlignment="1">
      <alignment horizontal="center"/>
      <protection/>
    </xf>
    <xf numFmtId="0" fontId="6" fillId="33" borderId="19" xfId="59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justify" wrapText="1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10" fontId="14" fillId="0" borderId="30" xfId="63" applyNumberFormat="1" applyFont="1" applyBorder="1" applyAlignment="1">
      <alignment horizontal="center"/>
    </xf>
    <xf numFmtId="10" fontId="14" fillId="0" borderId="31" xfId="63" applyNumberFormat="1" applyFont="1" applyBorder="1" applyAlignment="1">
      <alignment horizontal="center"/>
    </xf>
    <xf numFmtId="0" fontId="5" fillId="0" borderId="30" xfId="59" applyFont="1" applyFill="1" applyBorder="1" applyAlignment="1">
      <alignment horizontal="center" vertical="center" wrapText="1"/>
      <protection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31" xfId="59" applyFont="1" applyFill="1" applyBorder="1" applyAlignment="1">
      <alignment horizontal="center" vertical="center" wrapText="1"/>
      <protection/>
    </xf>
    <xf numFmtId="39" fontId="14" fillId="0" borderId="30" xfId="55" applyNumberFormat="1" applyFont="1" applyBorder="1" applyAlignment="1">
      <alignment horizontal="center"/>
      <protection/>
    </xf>
    <xf numFmtId="39" fontId="14" fillId="0" borderId="31" xfId="55" applyNumberFormat="1" applyFont="1" applyBorder="1" applyAlignment="1">
      <alignment horizontal="center"/>
      <protection/>
    </xf>
    <xf numFmtId="0" fontId="5" fillId="0" borderId="30" xfId="55" applyFont="1" applyBorder="1" applyAlignment="1">
      <alignment horizontal="center"/>
      <protection/>
    </xf>
    <xf numFmtId="0" fontId="5" fillId="0" borderId="31" xfId="55" applyFont="1" applyBorder="1" applyAlignment="1">
      <alignment horizontal="center"/>
      <protection/>
    </xf>
    <xf numFmtId="4" fontId="14" fillId="0" borderId="30" xfId="57" applyNumberFormat="1" applyFont="1" applyBorder="1" applyAlignment="1">
      <alignment horizontal="center"/>
      <protection/>
    </xf>
    <xf numFmtId="4" fontId="14" fillId="0" borderId="31" xfId="57" applyNumberFormat="1" applyFont="1" applyBorder="1" applyAlignment="1">
      <alignment horizontal="center"/>
      <protection/>
    </xf>
    <xf numFmtId="1" fontId="14" fillId="0" borderId="30" xfId="55" applyNumberFormat="1" applyFont="1" applyBorder="1" applyAlignment="1">
      <alignment horizontal="left" vertical="top"/>
      <protection/>
    </xf>
    <xf numFmtId="1" fontId="14" fillId="0" borderId="31" xfId="55" applyNumberFormat="1" applyFont="1" applyBorder="1" applyAlignment="1">
      <alignment horizontal="left" vertical="top"/>
      <protection/>
    </xf>
    <xf numFmtId="0" fontId="14" fillId="0" borderId="30" xfId="55" applyFont="1" applyBorder="1" applyAlignment="1">
      <alignment horizontal="left" vertical="top"/>
      <protection/>
    </xf>
    <xf numFmtId="0" fontId="14" fillId="0" borderId="31" xfId="55" applyFont="1" applyBorder="1" applyAlignment="1">
      <alignment horizontal="left" vertical="top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21" xfId="55" applyFont="1" applyBorder="1" applyAlignment="1">
      <alignment horizontal="center" wrapText="1"/>
      <protection/>
    </xf>
    <xf numFmtId="0" fontId="5" fillId="0" borderId="22" xfId="55" applyFont="1" applyBorder="1" applyAlignment="1">
      <alignment horizontal="center" wrapText="1"/>
      <protection/>
    </xf>
    <xf numFmtId="44" fontId="8" fillId="0" borderId="12" xfId="53" applyNumberFormat="1" applyFont="1" applyBorder="1" applyAlignment="1">
      <alignment horizontal="center" vertical="center" wrapText="1" readingOrder="1"/>
      <protection/>
    </xf>
    <xf numFmtId="44" fontId="8" fillId="0" borderId="13" xfId="53" applyNumberFormat="1" applyFont="1" applyBorder="1" applyAlignment="1">
      <alignment horizontal="center" vertical="center" wrapText="1" readingOrder="1"/>
      <protection/>
    </xf>
    <xf numFmtId="44" fontId="8" fillId="0" borderId="14" xfId="53" applyNumberFormat="1" applyFont="1" applyBorder="1" applyAlignment="1">
      <alignment horizontal="center" vertical="center" wrapText="1" readingOrder="1"/>
      <protection/>
    </xf>
    <xf numFmtId="44" fontId="8" fillId="0" borderId="0" xfId="53" applyNumberFormat="1" applyFont="1" applyBorder="1" applyAlignment="1">
      <alignment horizontal="center" vertical="center" wrapText="1" readingOrder="1"/>
      <protection/>
    </xf>
    <xf numFmtId="0" fontId="11" fillId="0" borderId="14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4" fontId="66" fillId="0" borderId="14" xfId="53" applyNumberFormat="1" applyFont="1" applyFill="1" applyBorder="1" applyAlignment="1">
      <alignment horizontal="center" vertical="center" wrapText="1"/>
      <protection/>
    </xf>
    <xf numFmtId="4" fontId="66" fillId="0" borderId="0" xfId="53" applyNumberFormat="1" applyFont="1" applyFill="1" applyBorder="1" applyAlignment="1">
      <alignment horizontal="center" vertical="center" wrapText="1"/>
      <protection/>
    </xf>
    <xf numFmtId="4" fontId="66" fillId="0" borderId="14" xfId="59" applyNumberFormat="1" applyFont="1" applyFill="1" applyBorder="1" applyAlignment="1">
      <alignment horizontal="center" vertical="center" wrapText="1"/>
      <protection/>
    </xf>
    <xf numFmtId="4" fontId="66" fillId="0" borderId="0" xfId="59" applyNumberFormat="1" applyFont="1" applyFill="1" applyBorder="1" applyAlignment="1">
      <alignment horizontal="center" vertical="center" wrapText="1"/>
      <protection/>
    </xf>
    <xf numFmtId="4" fontId="66" fillId="0" borderId="14" xfId="53" applyNumberFormat="1" applyFont="1" applyFill="1" applyBorder="1" applyAlignment="1">
      <alignment horizontal="center" vertical="center" wrapText="1" readingOrder="1"/>
      <protection/>
    </xf>
    <xf numFmtId="4" fontId="66" fillId="0" borderId="0" xfId="53" applyNumberFormat="1" applyFont="1" applyFill="1" applyBorder="1" applyAlignment="1">
      <alignment horizontal="center" vertical="center" wrapText="1" readingOrder="1"/>
      <protection/>
    </xf>
    <xf numFmtId="0" fontId="5" fillId="0" borderId="18" xfId="55" applyFont="1" applyBorder="1" applyAlignment="1">
      <alignment horizontal="center"/>
      <protection/>
    </xf>
    <xf numFmtId="0" fontId="5" fillId="0" borderId="10" xfId="56" applyFont="1" applyFill="1" applyBorder="1" applyAlignment="1">
      <alignment horizontal="center" vertical="top"/>
      <protection/>
    </xf>
    <xf numFmtId="4" fontId="66" fillId="0" borderId="15" xfId="59" applyNumberFormat="1" applyFont="1" applyFill="1" applyBorder="1" applyAlignment="1">
      <alignment horizontal="center" vertical="center" wrapText="1"/>
      <protection/>
    </xf>
    <xf numFmtId="4" fontId="66" fillId="0" borderId="16" xfId="59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 2" xfId="49"/>
    <cellStyle name="Neutro" xfId="50"/>
    <cellStyle name="Normal 2" xfId="51"/>
    <cellStyle name="Normal 2 2" xfId="52"/>
    <cellStyle name="Normal 2 3" xfId="53"/>
    <cellStyle name="Normal 3" xfId="54"/>
    <cellStyle name="Normal_CRONOGRAMA" xfId="55"/>
    <cellStyle name="Normal_CRUZEI~1" xfId="56"/>
    <cellStyle name="Normal_Orçamento nº057-2003- Esc. Munic. AMPARO revisão" xfId="57"/>
    <cellStyle name="Normal_P_Getulio Vargas" xfId="58"/>
    <cellStyle name="Normal_P_Getulio Vargas 2" xfId="59"/>
    <cellStyle name="Normal_RUAS 3,4,7 e 8 R-1 2" xfId="60"/>
    <cellStyle name="Nota" xfId="61"/>
    <cellStyle name="Percent" xfId="62"/>
    <cellStyle name="Porcentagem 2" xfId="63"/>
    <cellStyle name="Porcentagem 3" xfId="64"/>
    <cellStyle name="Ruim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  <cellStyle name="Vírgula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1333500</xdr:colOff>
      <xdr:row>6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2238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1</xdr:col>
      <xdr:colOff>1333500</xdr:colOff>
      <xdr:row>6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2238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2</xdr:row>
      <xdr:rowOff>190500</xdr:rowOff>
    </xdr:from>
    <xdr:to>
      <xdr:col>26</xdr:col>
      <xdr:colOff>2133600</xdr:colOff>
      <xdr:row>7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22375" y="781050"/>
          <a:ext cx="2076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44"/>
  <sheetViews>
    <sheetView view="pageBreakPreview" zoomScaleSheetLayoutView="100" zoomScalePageLayoutView="0" workbookViewId="0" topLeftCell="B6">
      <selection activeCell="C17" sqref="C17"/>
    </sheetView>
  </sheetViews>
  <sheetFormatPr defaultColWidth="9.140625" defaultRowHeight="15"/>
  <cols>
    <col min="1" max="1" width="17.8515625" style="40" customWidth="1"/>
    <col min="2" max="2" width="27.28125" style="40" customWidth="1"/>
    <col min="3" max="3" width="96.7109375" style="41" customWidth="1"/>
    <col min="4" max="4" width="15.140625" style="40" customWidth="1"/>
    <col min="5" max="5" width="20.7109375" style="42" bestFit="1" customWidth="1"/>
    <col min="6" max="6" width="24.8515625" style="71" bestFit="1" customWidth="1"/>
    <col min="7" max="7" width="26.7109375" style="43" bestFit="1" customWidth="1"/>
    <col min="8" max="8" width="10.421875" style="10" bestFit="1" customWidth="1"/>
    <col min="9" max="9" width="19.57421875" style="10" bestFit="1" customWidth="1"/>
    <col min="10" max="16384" width="9.140625" style="10" customWidth="1"/>
  </cols>
  <sheetData>
    <row r="1" spans="1:7" ht="22.5">
      <c r="A1" s="8"/>
      <c r="B1" s="9"/>
      <c r="C1" s="51" t="s">
        <v>22</v>
      </c>
      <c r="D1" s="47"/>
      <c r="E1" s="48"/>
      <c r="F1" s="64"/>
      <c r="G1" s="65"/>
    </row>
    <row r="2" spans="1:7" ht="22.5">
      <c r="A2" s="11"/>
      <c r="B2" s="12"/>
      <c r="C2" s="45" t="s">
        <v>23</v>
      </c>
      <c r="D2" s="49"/>
      <c r="E2" s="50"/>
      <c r="F2" s="66"/>
      <c r="G2" s="67"/>
    </row>
    <row r="3" spans="1:7" ht="22.5">
      <c r="A3" s="11"/>
      <c r="B3" s="12"/>
      <c r="C3" s="45" t="s">
        <v>24</v>
      </c>
      <c r="D3" s="188" t="s">
        <v>52</v>
      </c>
      <c r="E3" s="189"/>
      <c r="F3" s="189"/>
      <c r="G3" s="190"/>
    </row>
    <row r="4" spans="1:7" ht="39.75" customHeight="1">
      <c r="A4" s="11"/>
      <c r="B4" s="12"/>
      <c r="C4" s="46" t="s">
        <v>51</v>
      </c>
      <c r="D4" s="191" t="s">
        <v>92</v>
      </c>
      <c r="E4" s="192"/>
      <c r="F4" s="192"/>
      <c r="G4" s="193"/>
    </row>
    <row r="5" spans="1:7" ht="18.75" customHeight="1">
      <c r="A5" s="11"/>
      <c r="B5" s="12"/>
      <c r="C5" s="46" t="s">
        <v>34</v>
      </c>
      <c r="D5" s="194" t="s">
        <v>53</v>
      </c>
      <c r="E5" s="195"/>
      <c r="F5" s="195"/>
      <c r="G5" s="196"/>
    </row>
    <row r="6" spans="1:7" ht="18">
      <c r="A6" s="11"/>
      <c r="B6" s="12"/>
      <c r="C6" s="13" t="s">
        <v>33</v>
      </c>
      <c r="D6" s="197" t="s">
        <v>54</v>
      </c>
      <c r="E6" s="198"/>
      <c r="F6" s="198"/>
      <c r="G6" s="199"/>
    </row>
    <row r="7" spans="1:7" ht="18">
      <c r="A7" s="11"/>
      <c r="B7" s="12"/>
      <c r="C7" s="14"/>
      <c r="D7" s="197" t="s">
        <v>27</v>
      </c>
      <c r="E7" s="198"/>
      <c r="F7" s="198"/>
      <c r="G7" s="199"/>
    </row>
    <row r="8" spans="1:7" ht="18">
      <c r="A8" s="15"/>
      <c r="B8" s="16"/>
      <c r="C8" s="17"/>
      <c r="D8" s="200" t="s">
        <v>30</v>
      </c>
      <c r="E8" s="201"/>
      <c r="F8" s="201"/>
      <c r="G8" s="202"/>
    </row>
    <row r="9" spans="1:7" ht="18">
      <c r="A9" s="203" t="s">
        <v>64</v>
      </c>
      <c r="B9" s="204"/>
      <c r="C9" s="204"/>
      <c r="D9" s="204"/>
      <c r="E9" s="204"/>
      <c r="F9" s="204"/>
      <c r="G9" s="204"/>
    </row>
    <row r="10" spans="1:7" ht="18">
      <c r="A10" s="184" t="s">
        <v>1</v>
      </c>
      <c r="B10" s="183" t="s">
        <v>32</v>
      </c>
      <c r="C10" s="183" t="s">
        <v>2</v>
      </c>
      <c r="D10" s="184" t="s">
        <v>0</v>
      </c>
      <c r="E10" s="185" t="s">
        <v>3</v>
      </c>
      <c r="F10" s="185" t="s">
        <v>6</v>
      </c>
      <c r="G10" s="185"/>
    </row>
    <row r="11" spans="1:7" ht="18">
      <c r="A11" s="184"/>
      <c r="B11" s="183"/>
      <c r="C11" s="183"/>
      <c r="D11" s="184"/>
      <c r="E11" s="185"/>
      <c r="F11" s="5" t="s">
        <v>4</v>
      </c>
      <c r="G11" s="7" t="s">
        <v>5</v>
      </c>
    </row>
    <row r="12" spans="1:7" ht="18">
      <c r="A12" s="6" t="s">
        <v>16</v>
      </c>
      <c r="B12" s="6"/>
      <c r="C12" s="19" t="s">
        <v>55</v>
      </c>
      <c r="D12" s="20"/>
      <c r="E12" s="21"/>
      <c r="F12" s="6"/>
      <c r="G12" s="18"/>
    </row>
    <row r="13" spans="1:7" ht="87">
      <c r="A13" s="22" t="s">
        <v>21</v>
      </c>
      <c r="B13" s="23" t="s">
        <v>41</v>
      </c>
      <c r="C13" s="24" t="s">
        <v>58</v>
      </c>
      <c r="D13" s="25" t="s">
        <v>56</v>
      </c>
      <c r="E13" s="26">
        <v>1</v>
      </c>
      <c r="F13" s="27">
        <f>G14</f>
        <v>1058.2</v>
      </c>
      <c r="G13" s="68">
        <f>TRUNC((E13*F13),2)</f>
        <v>1058.2</v>
      </c>
    </row>
    <row r="14" spans="2:7" ht="57">
      <c r="B14" s="91" t="s">
        <v>57</v>
      </c>
      <c r="C14" s="91" t="s">
        <v>58</v>
      </c>
      <c r="D14" s="92" t="s">
        <v>56</v>
      </c>
      <c r="E14" s="93">
        <v>1</v>
      </c>
      <c r="F14" s="94">
        <v>1058.2</v>
      </c>
      <c r="G14" s="94">
        <v>1058.2</v>
      </c>
    </row>
    <row r="15" spans="1:7" ht="87">
      <c r="A15" s="22" t="s">
        <v>35</v>
      </c>
      <c r="B15" s="23" t="s">
        <v>42</v>
      </c>
      <c r="C15" s="24" t="s">
        <v>60</v>
      </c>
      <c r="D15" s="25" t="s">
        <v>56</v>
      </c>
      <c r="E15" s="26">
        <v>1</v>
      </c>
      <c r="F15" s="27">
        <f>G16</f>
        <v>1528.7</v>
      </c>
      <c r="G15" s="68">
        <f>TRUNC((E15*F15),2)</f>
        <v>1528.7</v>
      </c>
    </row>
    <row r="16" spans="1:7" ht="57">
      <c r="A16" s="28"/>
      <c r="B16" s="80" t="s">
        <v>59</v>
      </c>
      <c r="C16" s="91" t="s">
        <v>60</v>
      </c>
      <c r="D16" s="32" t="s">
        <v>56</v>
      </c>
      <c r="E16" s="69">
        <v>1</v>
      </c>
      <c r="F16" s="90">
        <v>1528.7</v>
      </c>
      <c r="G16" s="95">
        <v>1528.7</v>
      </c>
    </row>
    <row r="17" spans="1:7" ht="34.5">
      <c r="A17" s="22" t="s">
        <v>36</v>
      </c>
      <c r="B17" s="23" t="s">
        <v>61</v>
      </c>
      <c r="C17" s="24" t="s">
        <v>63</v>
      </c>
      <c r="D17" s="25" t="s">
        <v>56</v>
      </c>
      <c r="E17" s="26">
        <v>1</v>
      </c>
      <c r="F17" s="27">
        <f>TRUNC(G18,2)</f>
        <v>386.83</v>
      </c>
      <c r="G17" s="68">
        <f>TRUNC((E17*F17),2)</f>
        <v>386.83</v>
      </c>
    </row>
    <row r="18" spans="2:9" ht="18">
      <c r="B18" s="91" t="s">
        <v>62</v>
      </c>
      <c r="C18" s="91" t="s">
        <v>63</v>
      </c>
      <c r="D18" s="92" t="s">
        <v>56</v>
      </c>
      <c r="E18" s="93">
        <v>1</v>
      </c>
      <c r="F18" s="93">
        <v>386.83</v>
      </c>
      <c r="G18" s="93">
        <v>386.83</v>
      </c>
      <c r="I18" s="58"/>
    </row>
    <row r="19" spans="1:7" ht="34.5">
      <c r="A19" s="83" t="s">
        <v>37</v>
      </c>
      <c r="B19" s="84" t="s">
        <v>43</v>
      </c>
      <c r="C19" s="85" t="s">
        <v>44</v>
      </c>
      <c r="D19" s="86" t="s">
        <v>26</v>
      </c>
      <c r="E19" s="87">
        <v>1</v>
      </c>
      <c r="F19" s="88">
        <f>TRUNC(F20,2)</f>
        <v>6.32</v>
      </c>
      <c r="G19" s="89">
        <f>TRUNC((E19*F19),2)</f>
        <v>6.32</v>
      </c>
    </row>
    <row r="20" spans="1:9" ht="34.5">
      <c r="A20" s="28"/>
      <c r="B20" s="80" t="s">
        <v>43</v>
      </c>
      <c r="C20" s="29" t="s">
        <v>44</v>
      </c>
      <c r="D20" s="30" t="s">
        <v>26</v>
      </c>
      <c r="E20" s="31">
        <v>1</v>
      </c>
      <c r="F20" s="32">
        <f>TRUNC(6.3241,2)</f>
        <v>6.32</v>
      </c>
      <c r="G20" s="69">
        <f>TRUNC(E20*F20,2)</f>
        <v>6.32</v>
      </c>
      <c r="I20" s="58"/>
    </row>
    <row r="21" spans="1:9" ht="18">
      <c r="A21" s="33"/>
      <c r="B21" s="81" t="s">
        <v>45</v>
      </c>
      <c r="C21" s="34" t="s">
        <v>46</v>
      </c>
      <c r="D21" s="35" t="s">
        <v>26</v>
      </c>
      <c r="E21" s="36">
        <v>1</v>
      </c>
      <c r="F21" s="37">
        <f>TRUNC(6.3241,2)</f>
        <v>6.32</v>
      </c>
      <c r="G21" s="73">
        <f>TRUNC(E21*F21,2)</f>
        <v>6.32</v>
      </c>
      <c r="I21" s="58"/>
    </row>
    <row r="22" spans="1:9" ht="18">
      <c r="A22" s="33"/>
      <c r="B22" s="81"/>
      <c r="C22" s="34"/>
      <c r="D22" s="35"/>
      <c r="E22" s="36" t="s">
        <v>5</v>
      </c>
      <c r="F22" s="37"/>
      <c r="G22" s="73">
        <f>TRUNC(SUM(G21:G21),2)</f>
        <v>6.32</v>
      </c>
      <c r="I22" s="58"/>
    </row>
    <row r="23" spans="1:7" ht="104.25">
      <c r="A23" s="83" t="s">
        <v>38</v>
      </c>
      <c r="B23" s="84" t="s">
        <v>47</v>
      </c>
      <c r="C23" s="85" t="s">
        <v>48</v>
      </c>
      <c r="D23" s="86" t="s">
        <v>0</v>
      </c>
      <c r="E23" s="87">
        <v>1</v>
      </c>
      <c r="F23" s="88">
        <f>TRUNC(F24,2)</f>
        <v>25.44</v>
      </c>
      <c r="G23" s="89">
        <f>TRUNC((E23*F23),2)</f>
        <v>25.44</v>
      </c>
    </row>
    <row r="24" spans="1:9" ht="104.25">
      <c r="A24" s="28"/>
      <c r="B24" s="80" t="s">
        <v>47</v>
      </c>
      <c r="C24" s="29" t="s">
        <v>48</v>
      </c>
      <c r="D24" s="30" t="s">
        <v>0</v>
      </c>
      <c r="E24" s="31">
        <v>1</v>
      </c>
      <c r="F24" s="32">
        <f>TRUNC(25.44,2)</f>
        <v>25.44</v>
      </c>
      <c r="G24" s="69">
        <f>TRUNC(E24*F24,2)</f>
        <v>25.44</v>
      </c>
      <c r="I24" s="58"/>
    </row>
    <row r="25" spans="1:9" ht="34.5">
      <c r="A25" s="33"/>
      <c r="B25" s="81" t="s">
        <v>49</v>
      </c>
      <c r="C25" s="34" t="s">
        <v>50</v>
      </c>
      <c r="D25" s="35" t="s">
        <v>0</v>
      </c>
      <c r="E25" s="36">
        <v>1</v>
      </c>
      <c r="F25" s="37">
        <f>TRUNC(25.44,2)</f>
        <v>25.44</v>
      </c>
      <c r="G25" s="70">
        <f>TRUNC(E25*F25,2)</f>
        <v>25.44</v>
      </c>
      <c r="I25" s="58"/>
    </row>
    <row r="26" spans="1:9" ht="18" thickBot="1">
      <c r="A26" s="74"/>
      <c r="B26" s="82"/>
      <c r="C26" s="75"/>
      <c r="D26" s="76"/>
      <c r="E26" s="77" t="s">
        <v>5</v>
      </c>
      <c r="F26" s="78"/>
      <c r="G26" s="79">
        <f>TRUNC(SUM(G25:G25),2)</f>
        <v>25.44</v>
      </c>
      <c r="I26" s="58"/>
    </row>
    <row r="27" spans="1:7" s="148" customFormat="1" ht="14.25" thickBot="1">
      <c r="A27" s="149" t="s">
        <v>91</v>
      </c>
      <c r="B27" s="150" t="s">
        <v>77</v>
      </c>
      <c r="C27" s="151" t="s">
        <v>78</v>
      </c>
      <c r="D27" s="151"/>
      <c r="E27" s="151"/>
      <c r="F27" s="151"/>
      <c r="G27" s="151"/>
    </row>
    <row r="28" spans="1:7" s="148" customFormat="1" ht="13.5" customHeight="1">
      <c r="A28" s="152"/>
      <c r="B28" s="153"/>
      <c r="C28" s="153"/>
      <c r="D28" s="153"/>
      <c r="E28" s="153"/>
      <c r="F28" s="153"/>
      <c r="G28" s="153"/>
    </row>
    <row r="29" spans="1:7" s="148" customFormat="1" ht="12.75" customHeight="1" thickBot="1">
      <c r="A29" s="154"/>
      <c r="B29" s="155"/>
      <c r="C29" s="155"/>
      <c r="D29" s="155"/>
      <c r="E29" s="155"/>
      <c r="F29" s="155"/>
      <c r="G29" s="155"/>
    </row>
    <row r="30" spans="1:7" s="148" customFormat="1" ht="12" customHeight="1" thickBot="1">
      <c r="A30" s="156" t="s">
        <v>1</v>
      </c>
      <c r="B30" s="157" t="s">
        <v>79</v>
      </c>
      <c r="C30" s="158" t="s">
        <v>8</v>
      </c>
      <c r="D30" s="158"/>
      <c r="E30" s="158"/>
      <c r="F30" s="158"/>
      <c r="G30" s="158"/>
    </row>
    <row r="31" spans="1:7" s="148" customFormat="1" ht="13.5">
      <c r="A31" s="154"/>
      <c r="B31" s="155"/>
      <c r="C31" s="155"/>
      <c r="D31" s="155"/>
      <c r="E31" s="159"/>
      <c r="F31" s="159"/>
      <c r="G31" s="155"/>
    </row>
    <row r="32" spans="1:7" s="148" customFormat="1" ht="13.5">
      <c r="A32" s="160"/>
      <c r="B32" s="159"/>
      <c r="C32" s="159"/>
      <c r="D32" s="155"/>
      <c r="E32" s="159"/>
      <c r="F32" s="159"/>
      <c r="G32" s="155"/>
    </row>
    <row r="33" spans="1:7" s="148" customFormat="1" ht="13.5">
      <c r="A33" s="160"/>
      <c r="B33" s="159"/>
      <c r="C33" s="159"/>
      <c r="D33" s="161"/>
      <c r="E33" s="162"/>
      <c r="F33" s="162"/>
      <c r="G33" s="161"/>
    </row>
    <row r="34" spans="1:7" s="148" customFormat="1" ht="11.25" customHeight="1">
      <c r="A34" s="155"/>
      <c r="B34" s="163" t="s">
        <v>93</v>
      </c>
      <c r="C34" s="164" t="s">
        <v>94</v>
      </c>
      <c r="D34" s="155" t="s">
        <v>7</v>
      </c>
      <c r="E34" s="155">
        <v>1008</v>
      </c>
      <c r="F34" s="165">
        <v>40.32</v>
      </c>
      <c r="G34" s="165">
        <f>E34*F34</f>
        <v>40642.56</v>
      </c>
    </row>
    <row r="35" spans="1:7" s="148" customFormat="1" ht="11.25" customHeight="1">
      <c r="A35" s="155"/>
      <c r="B35" s="166" t="s">
        <v>85</v>
      </c>
      <c r="C35" s="164" t="s">
        <v>86</v>
      </c>
      <c r="D35" s="155" t="s">
        <v>7</v>
      </c>
      <c r="E35" s="155">
        <v>2016</v>
      </c>
      <c r="F35" s="165">
        <v>24.24</v>
      </c>
      <c r="G35" s="165">
        <f>E35*F35</f>
        <v>48867.84</v>
      </c>
    </row>
    <row r="36" spans="1:7" s="148" customFormat="1" ht="11.25" customHeight="1">
      <c r="A36" s="155"/>
      <c r="B36" s="166" t="s">
        <v>95</v>
      </c>
      <c r="C36" s="164" t="s">
        <v>96</v>
      </c>
      <c r="D36" s="155" t="s">
        <v>7</v>
      </c>
      <c r="E36" s="155">
        <v>2016</v>
      </c>
      <c r="F36" s="165">
        <v>12.28</v>
      </c>
      <c r="G36" s="165">
        <f>E36*F36</f>
        <v>24756.48</v>
      </c>
    </row>
    <row r="37" spans="1:7" s="148" customFormat="1" ht="13.5">
      <c r="A37" s="155"/>
      <c r="B37" s="167"/>
      <c r="C37" s="168"/>
      <c r="D37" s="155"/>
      <c r="E37" s="155"/>
      <c r="F37" s="165"/>
      <c r="G37" s="165"/>
    </row>
    <row r="38" spans="1:7" s="148" customFormat="1" ht="11.25" customHeight="1">
      <c r="A38" s="155"/>
      <c r="B38" s="166"/>
      <c r="C38" s="164" t="s">
        <v>80</v>
      </c>
      <c r="D38" s="155" t="s">
        <v>7</v>
      </c>
      <c r="E38" s="155">
        <v>2016</v>
      </c>
      <c r="F38" s="165">
        <v>79.8</v>
      </c>
      <c r="G38" s="165">
        <f>E38*F38</f>
        <v>160876.8</v>
      </c>
    </row>
    <row r="39" spans="1:7" s="148" customFormat="1" ht="13.5">
      <c r="A39" s="154"/>
      <c r="B39" s="155"/>
      <c r="C39" s="155"/>
      <c r="D39" s="155"/>
      <c r="E39" s="155"/>
      <c r="F39" s="155"/>
      <c r="G39" s="155"/>
    </row>
    <row r="40" spans="1:7" s="148" customFormat="1" ht="13.5">
      <c r="A40" s="154"/>
      <c r="B40" s="169" t="s">
        <v>81</v>
      </c>
      <c r="C40" s="169" t="s">
        <v>82</v>
      </c>
      <c r="D40" s="169" t="s">
        <v>83</v>
      </c>
      <c r="E40" s="186"/>
      <c r="F40" s="186"/>
      <c r="G40" s="169" t="s">
        <v>84</v>
      </c>
    </row>
    <row r="41" spans="1:7" s="148" customFormat="1" ht="13.5">
      <c r="A41" s="154"/>
      <c r="B41" s="170">
        <f>SUM(G34:G36)</f>
        <v>114266.87999999999</v>
      </c>
      <c r="C41" s="171">
        <f>G38</f>
        <v>160876.8</v>
      </c>
      <c r="D41" s="172">
        <f>((B41+C41)/252)/8</f>
        <v>136.48</v>
      </c>
      <c r="E41" s="187"/>
      <c r="F41" s="187"/>
      <c r="G41" s="172">
        <f>B41+C41</f>
        <v>275143.68</v>
      </c>
    </row>
    <row r="42" spans="1:7" s="148" customFormat="1" ht="14.25" thickBot="1">
      <c r="A42" s="173"/>
      <c r="B42" s="174"/>
      <c r="C42" s="174"/>
      <c r="D42" s="174"/>
      <c r="E42" s="174">
        <f>G41/D41</f>
        <v>2016</v>
      </c>
      <c r="F42" s="174"/>
      <c r="G42" s="174"/>
    </row>
    <row r="43" spans="1:7" ht="18">
      <c r="A43" s="175"/>
      <c r="B43" s="175"/>
      <c r="C43" s="176"/>
      <c r="D43" s="175"/>
      <c r="E43" s="177"/>
      <c r="F43" s="178"/>
      <c r="G43" s="179"/>
    </row>
    <row r="44" spans="1:7" ht="18">
      <c r="A44" s="175"/>
      <c r="B44" s="175"/>
      <c r="C44" s="176"/>
      <c r="D44" s="175"/>
      <c r="E44" s="177"/>
      <c r="F44" s="178"/>
      <c r="G44" s="179"/>
    </row>
  </sheetData>
  <sheetProtection/>
  <mergeCells count="15">
    <mergeCell ref="A9:G9"/>
    <mergeCell ref="A10:A11"/>
    <mergeCell ref="B10:B11"/>
    <mergeCell ref="D3:G3"/>
    <mergeCell ref="D4:G4"/>
    <mergeCell ref="D5:G5"/>
    <mergeCell ref="D6:G6"/>
    <mergeCell ref="D7:G7"/>
    <mergeCell ref="D8:G8"/>
    <mergeCell ref="C10:C11"/>
    <mergeCell ref="D10:D11"/>
    <mergeCell ref="E10:E11"/>
    <mergeCell ref="F10:G10"/>
    <mergeCell ref="E40:F40"/>
    <mergeCell ref="E41:F41"/>
  </mergeCells>
  <printOptions/>
  <pageMargins left="0.984251968503937" right="0.7874015748031497" top="0.7874015748031497" bottom="0.7874015748031497" header="0.31496062992125984" footer="0.31496062992125984"/>
  <pageSetup fitToHeight="1000" horizontalDpi="600" verticalDpi="600" orientation="portrait" paperSize="9" scale="36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19"/>
  <sheetViews>
    <sheetView tabSelected="1" view="pageBreakPreview" zoomScale="70" zoomScaleSheetLayoutView="70" zoomScalePageLayoutView="0" workbookViewId="0" topLeftCell="A7">
      <selection activeCell="C18" sqref="C18"/>
    </sheetView>
  </sheetViews>
  <sheetFormatPr defaultColWidth="9.140625" defaultRowHeight="15"/>
  <cols>
    <col min="1" max="1" width="17.8515625" style="40" customWidth="1"/>
    <col min="2" max="2" width="27.28125" style="40" customWidth="1"/>
    <col min="3" max="3" width="96.7109375" style="41" customWidth="1"/>
    <col min="4" max="4" width="12.7109375" style="40" bestFit="1" customWidth="1"/>
    <col min="5" max="5" width="20.7109375" style="42" bestFit="1" customWidth="1"/>
    <col min="6" max="6" width="24.8515625" style="71" bestFit="1" customWidth="1"/>
    <col min="7" max="7" width="24.8515625" style="71" customWidth="1"/>
    <col min="8" max="8" width="26.7109375" style="43" bestFit="1" customWidth="1"/>
    <col min="9" max="9" width="25.57421875" style="10" bestFit="1" customWidth="1"/>
    <col min="10" max="10" width="19.57421875" style="10" bestFit="1" customWidth="1"/>
    <col min="11" max="16384" width="9.140625" style="10" customWidth="1"/>
  </cols>
  <sheetData>
    <row r="1" spans="1:9" ht="22.5">
      <c r="A1" s="8"/>
      <c r="B1" s="9"/>
      <c r="C1" s="51" t="s">
        <v>22</v>
      </c>
      <c r="D1" s="107"/>
      <c r="E1" s="108"/>
      <c r="F1" s="114"/>
      <c r="G1" s="64"/>
      <c r="H1" s="64"/>
      <c r="I1" s="115"/>
    </row>
    <row r="2" spans="1:9" ht="22.5">
      <c r="A2" s="11"/>
      <c r="B2" s="12"/>
      <c r="C2" s="45" t="s">
        <v>23</v>
      </c>
      <c r="D2" s="107"/>
      <c r="E2" s="50"/>
      <c r="F2" s="116"/>
      <c r="G2" s="66"/>
      <c r="H2" s="66"/>
      <c r="I2" s="117"/>
    </row>
    <row r="3" spans="1:9" ht="22.5">
      <c r="A3" s="11"/>
      <c r="B3" s="12"/>
      <c r="C3" s="45" t="s">
        <v>24</v>
      </c>
      <c r="E3" s="109"/>
      <c r="F3" s="205" t="s">
        <v>52</v>
      </c>
      <c r="G3" s="206"/>
      <c r="H3" s="206"/>
      <c r="I3" s="207"/>
    </row>
    <row r="4" spans="1:9" ht="39.75" customHeight="1">
      <c r="A4" s="11"/>
      <c r="B4" s="12"/>
      <c r="C4" s="46" t="s">
        <v>51</v>
      </c>
      <c r="E4" s="110"/>
      <c r="F4" s="208" t="s">
        <v>90</v>
      </c>
      <c r="G4" s="209"/>
      <c r="H4" s="209"/>
      <c r="I4" s="210"/>
    </row>
    <row r="5" spans="1:9" ht="18.75" customHeight="1">
      <c r="A5" s="11"/>
      <c r="B5" s="12"/>
      <c r="C5" s="46" t="s">
        <v>34</v>
      </c>
      <c r="E5" s="111"/>
      <c r="F5" s="211" t="s">
        <v>53</v>
      </c>
      <c r="G5" s="212"/>
      <c r="H5" s="212"/>
      <c r="I5" s="213"/>
    </row>
    <row r="6" spans="1:9" ht="18">
      <c r="A6" s="11"/>
      <c r="B6" s="12"/>
      <c r="C6" s="13" t="s">
        <v>33</v>
      </c>
      <c r="E6" s="112"/>
      <c r="F6" s="214" t="s">
        <v>54</v>
      </c>
      <c r="G6" s="215"/>
      <c r="H6" s="215"/>
      <c r="I6" s="216"/>
    </row>
    <row r="7" spans="1:9" ht="18">
      <c r="A7" s="11"/>
      <c r="B7" s="12"/>
      <c r="C7" s="14"/>
      <c r="E7" s="112"/>
      <c r="F7" s="214" t="s">
        <v>27</v>
      </c>
      <c r="G7" s="215"/>
      <c r="H7" s="215"/>
      <c r="I7" s="216"/>
    </row>
    <row r="8" spans="1:9" ht="18">
      <c r="A8" s="11"/>
      <c r="B8" s="180"/>
      <c r="C8" s="181"/>
      <c r="E8" s="113"/>
      <c r="F8" s="217" t="s">
        <v>30</v>
      </c>
      <c r="G8" s="218"/>
      <c r="H8" s="218"/>
      <c r="I8" s="219"/>
    </row>
    <row r="9" spans="1:9" ht="18.75" customHeight="1">
      <c r="A9" s="203" t="s">
        <v>89</v>
      </c>
      <c r="B9" s="203"/>
      <c r="C9" s="203"/>
      <c r="D9" s="203"/>
      <c r="E9" s="203"/>
      <c r="F9" s="203"/>
      <c r="G9" s="203"/>
      <c r="H9" s="203"/>
      <c r="I9" s="203"/>
    </row>
    <row r="10" spans="1:9" ht="18">
      <c r="A10" s="220" t="s">
        <v>1</v>
      </c>
      <c r="B10" s="221" t="s">
        <v>32</v>
      </c>
      <c r="C10" s="221" t="s">
        <v>2</v>
      </c>
      <c r="D10" s="220" t="s">
        <v>0</v>
      </c>
      <c r="E10" s="222" t="s">
        <v>3</v>
      </c>
      <c r="F10" s="223" t="s">
        <v>6</v>
      </c>
      <c r="G10" s="224"/>
      <c r="H10" s="224"/>
      <c r="I10" s="224"/>
    </row>
    <row r="11" spans="1:9" ht="18">
      <c r="A11" s="184"/>
      <c r="B11" s="183"/>
      <c r="C11" s="183"/>
      <c r="D11" s="184"/>
      <c r="E11" s="185"/>
      <c r="F11" s="5" t="s">
        <v>4</v>
      </c>
      <c r="G11" s="5" t="s">
        <v>65</v>
      </c>
      <c r="H11" s="7" t="s">
        <v>5</v>
      </c>
      <c r="I11" s="7" t="s">
        <v>66</v>
      </c>
    </row>
    <row r="12" spans="1:9" ht="18">
      <c r="A12" s="5" t="s">
        <v>16</v>
      </c>
      <c r="B12" s="5"/>
      <c r="C12" s="96" t="s">
        <v>55</v>
      </c>
      <c r="D12" s="5"/>
      <c r="E12" s="104"/>
      <c r="F12" s="5"/>
      <c r="G12" s="5"/>
      <c r="H12" s="7"/>
      <c r="I12" s="106"/>
    </row>
    <row r="13" spans="1:9" ht="87">
      <c r="A13" s="97" t="s">
        <v>21</v>
      </c>
      <c r="B13" s="98" t="s">
        <v>41</v>
      </c>
      <c r="C13" s="99" t="s">
        <v>58</v>
      </c>
      <c r="D13" s="100" t="s">
        <v>56</v>
      </c>
      <c r="E13" s="101">
        <v>2346</v>
      </c>
      <c r="F13" s="102">
        <f>MEMÓRIA!F13</f>
        <v>1058.2</v>
      </c>
      <c r="G13" s="103">
        <f>TRUNC((F13*1),2)</f>
        <v>1058.2</v>
      </c>
      <c r="H13" s="103">
        <f aca="true" t="shared" si="0" ref="H13:H18">TRUNC((E13*F13),2)</f>
        <v>2482537.2</v>
      </c>
      <c r="I13" s="103">
        <f aca="true" t="shared" si="1" ref="I13:I18">TRUNC((E13*G13),2)</f>
        <v>2482537.2</v>
      </c>
    </row>
    <row r="14" spans="1:9" ht="87">
      <c r="A14" s="97" t="s">
        <v>35</v>
      </c>
      <c r="B14" s="98" t="s">
        <v>42</v>
      </c>
      <c r="C14" s="99" t="s">
        <v>60</v>
      </c>
      <c r="D14" s="100" t="s">
        <v>56</v>
      </c>
      <c r="E14" s="101">
        <v>3150</v>
      </c>
      <c r="F14" s="102">
        <f>MEMÓRIA!F15</f>
        <v>1528.7</v>
      </c>
      <c r="G14" s="103">
        <f>TRUNC((F14*1),2)</f>
        <v>1528.7</v>
      </c>
      <c r="H14" s="103">
        <f t="shared" si="0"/>
        <v>4815405</v>
      </c>
      <c r="I14" s="103">
        <f t="shared" si="1"/>
        <v>4815405</v>
      </c>
    </row>
    <row r="15" spans="1:9" ht="34.5">
      <c r="A15" s="97" t="s">
        <v>36</v>
      </c>
      <c r="B15" s="98" t="s">
        <v>61</v>
      </c>
      <c r="C15" s="99" t="s">
        <v>63</v>
      </c>
      <c r="D15" s="100" t="s">
        <v>56</v>
      </c>
      <c r="E15" s="101">
        <v>3000</v>
      </c>
      <c r="F15" s="102">
        <f>TRUNC(MEMÓRIA!F17,2)</f>
        <v>386.83</v>
      </c>
      <c r="G15" s="103">
        <f>TRUNC((F15*1),2)</f>
        <v>386.83</v>
      </c>
      <c r="H15" s="103">
        <f t="shared" si="0"/>
        <v>1160490</v>
      </c>
      <c r="I15" s="103">
        <f t="shared" si="1"/>
        <v>1160490</v>
      </c>
    </row>
    <row r="16" spans="1:9" ht="34.5">
      <c r="A16" s="97" t="s">
        <v>37</v>
      </c>
      <c r="B16" s="98" t="s">
        <v>43</v>
      </c>
      <c r="C16" s="99" t="s">
        <v>44</v>
      </c>
      <c r="D16" s="100" t="s">
        <v>26</v>
      </c>
      <c r="E16" s="101">
        <v>15000</v>
      </c>
      <c r="F16" s="102">
        <f>TRUNC(MEMÓRIA!F19,2)</f>
        <v>6.32</v>
      </c>
      <c r="G16" s="103">
        <f>TRUNC((F16*1),2)</f>
        <v>6.32</v>
      </c>
      <c r="H16" s="103">
        <f t="shared" si="0"/>
        <v>94800</v>
      </c>
      <c r="I16" s="103">
        <f t="shared" si="1"/>
        <v>94800</v>
      </c>
    </row>
    <row r="17" spans="1:9" ht="104.25">
      <c r="A17" s="97" t="s">
        <v>38</v>
      </c>
      <c r="B17" s="98" t="s">
        <v>47</v>
      </c>
      <c r="C17" s="99" t="s">
        <v>48</v>
      </c>
      <c r="D17" s="100" t="s">
        <v>0</v>
      </c>
      <c r="E17" s="101">
        <v>13152</v>
      </c>
      <c r="F17" s="102">
        <f>TRUNC(MEMÓRIA!F23,2)</f>
        <v>25.44</v>
      </c>
      <c r="G17" s="103">
        <f>TRUNC((F17*1),2)</f>
        <v>25.44</v>
      </c>
      <c r="H17" s="103">
        <f t="shared" si="0"/>
        <v>334586.88</v>
      </c>
      <c r="I17" s="103">
        <f t="shared" si="1"/>
        <v>334586.88</v>
      </c>
    </row>
    <row r="18" spans="1:9" ht="51.75">
      <c r="A18" s="97" t="s">
        <v>88</v>
      </c>
      <c r="B18" s="105" t="s">
        <v>77</v>
      </c>
      <c r="C18" s="182" t="s">
        <v>97</v>
      </c>
      <c r="D18" s="105" t="s">
        <v>87</v>
      </c>
      <c r="E18" s="101">
        <v>4032</v>
      </c>
      <c r="F18" s="102">
        <v>136.48</v>
      </c>
      <c r="G18" s="103">
        <f>TRUNC((F18*1.168),2)</f>
        <v>159.4</v>
      </c>
      <c r="H18" s="103">
        <f t="shared" si="0"/>
        <v>550287.36</v>
      </c>
      <c r="I18" s="103">
        <f t="shared" si="1"/>
        <v>642700.8</v>
      </c>
    </row>
    <row r="19" spans="1:9" s="59" customFormat="1" ht="18">
      <c r="A19" s="60" t="s">
        <v>29</v>
      </c>
      <c r="B19" s="61"/>
      <c r="C19" s="38"/>
      <c r="D19" s="39"/>
      <c r="E19" s="62"/>
      <c r="F19" s="63" t="s">
        <v>31</v>
      </c>
      <c r="G19" s="63"/>
      <c r="H19" s="44">
        <f>SUM(H13:H18)</f>
        <v>9438106.44</v>
      </c>
      <c r="I19" s="44">
        <f>SUM(I13:I18)</f>
        <v>9530519.88</v>
      </c>
    </row>
  </sheetData>
  <sheetProtection/>
  <mergeCells count="13">
    <mergeCell ref="A9:I9"/>
    <mergeCell ref="A10:A11"/>
    <mergeCell ref="B10:B11"/>
    <mergeCell ref="C10:C11"/>
    <mergeCell ref="D10:D11"/>
    <mergeCell ref="E10:E11"/>
    <mergeCell ref="F10:I10"/>
    <mergeCell ref="F3:I3"/>
    <mergeCell ref="F4:I4"/>
    <mergeCell ref="F5:I5"/>
    <mergeCell ref="F6:I6"/>
    <mergeCell ref="F7:I7"/>
    <mergeCell ref="F8:I8"/>
  </mergeCells>
  <printOptions/>
  <pageMargins left="0.984251968503937" right="0.7874015748031497" top="0.7874015748031497" bottom="0.7874015748031497" header="0.31496062992125984" footer="0.31496062992125984"/>
  <pageSetup fitToHeight="1000" fitToWidth="1" horizontalDpi="600" verticalDpi="600" orientation="landscape" paperSize="9" scale="46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D19"/>
  <sheetViews>
    <sheetView showZeros="0" view="pageBreakPreview" zoomScale="60" zoomScaleNormal="70" zoomScalePageLayoutView="0" workbookViewId="0" topLeftCell="A1">
      <selection activeCell="AB14" sqref="AB14"/>
    </sheetView>
  </sheetViews>
  <sheetFormatPr defaultColWidth="9.140625" defaultRowHeight="15"/>
  <cols>
    <col min="1" max="1" width="7.57421875" style="3" customWidth="1"/>
    <col min="2" max="2" width="48.00390625" style="3" customWidth="1"/>
    <col min="3" max="3" width="10.421875" style="3" bestFit="1" customWidth="1"/>
    <col min="4" max="4" width="18.140625" style="3" bestFit="1" customWidth="1"/>
    <col min="5" max="5" width="10.421875" style="3" bestFit="1" customWidth="1"/>
    <col min="6" max="6" width="18.140625" style="3" bestFit="1" customWidth="1"/>
    <col min="7" max="7" width="10.421875" style="3" bestFit="1" customWidth="1"/>
    <col min="8" max="8" width="18.140625" style="3" bestFit="1" customWidth="1"/>
    <col min="9" max="9" width="10.421875" style="3" bestFit="1" customWidth="1"/>
    <col min="10" max="10" width="18.140625" style="3" customWidth="1"/>
    <col min="11" max="11" width="10.421875" style="3" bestFit="1" customWidth="1"/>
    <col min="12" max="12" width="18.140625" style="3" customWidth="1"/>
    <col min="13" max="13" width="10.421875" style="3" bestFit="1" customWidth="1"/>
    <col min="14" max="14" width="18.140625" style="3" customWidth="1"/>
    <col min="15" max="15" width="10.421875" style="3" bestFit="1" customWidth="1"/>
    <col min="16" max="16" width="18.140625" style="3" customWidth="1"/>
    <col min="17" max="17" width="10.421875" style="3" bestFit="1" customWidth="1"/>
    <col min="18" max="18" width="18.140625" style="3" customWidth="1"/>
    <col min="19" max="19" width="10.421875" style="3" bestFit="1" customWidth="1"/>
    <col min="20" max="20" width="18.140625" style="3" customWidth="1"/>
    <col min="21" max="21" width="10.421875" style="3" bestFit="1" customWidth="1"/>
    <col min="22" max="22" width="18.140625" style="3" customWidth="1"/>
    <col min="23" max="23" width="10.421875" style="3" bestFit="1" customWidth="1"/>
    <col min="24" max="24" width="18.140625" style="3" customWidth="1"/>
    <col min="25" max="25" width="10.421875" style="3" bestFit="1" customWidth="1"/>
    <col min="26" max="26" width="18.140625" style="3" customWidth="1"/>
    <col min="27" max="27" width="33.140625" style="3" customWidth="1"/>
    <col min="28" max="28" width="21.57421875" style="1" bestFit="1" customWidth="1"/>
    <col min="29" max="29" width="15.140625" style="1" bestFit="1" customWidth="1"/>
    <col min="30" max="16384" width="8.8515625" style="1" customWidth="1"/>
  </cols>
  <sheetData>
    <row r="1" spans="1:28" s="123" customFormat="1" ht="23.25" customHeight="1">
      <c r="A1" s="243" t="s">
        <v>22</v>
      </c>
      <c r="B1" s="244"/>
      <c r="C1" s="244"/>
      <c r="D1" s="244"/>
      <c r="E1" s="244"/>
      <c r="F1" s="244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1"/>
      <c r="AB1" s="122"/>
    </row>
    <row r="2" spans="1:28" s="123" customFormat="1" ht="23.25" customHeight="1">
      <c r="A2" s="245" t="s">
        <v>23</v>
      </c>
      <c r="B2" s="246"/>
      <c r="C2" s="246"/>
      <c r="D2" s="246"/>
      <c r="E2" s="246"/>
      <c r="F2" s="24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5"/>
      <c r="AB2" s="122"/>
    </row>
    <row r="3" spans="1:28" s="123" customFormat="1" ht="23.25" customHeight="1">
      <c r="A3" s="245" t="s">
        <v>76</v>
      </c>
      <c r="B3" s="246"/>
      <c r="C3" s="246"/>
      <c r="D3" s="246"/>
      <c r="E3" s="246"/>
      <c r="F3" s="246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5"/>
      <c r="AB3" s="122"/>
    </row>
    <row r="4" spans="1:28" s="123" customFormat="1" ht="23.25" customHeight="1">
      <c r="A4" s="253" t="s">
        <v>51</v>
      </c>
      <c r="B4" s="254"/>
      <c r="C4" s="254"/>
      <c r="D4" s="254"/>
      <c r="E4" s="254"/>
      <c r="F4" s="254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5"/>
      <c r="AB4" s="122"/>
    </row>
    <row r="5" spans="1:28" s="123" customFormat="1" ht="22.5">
      <c r="A5" s="247" t="s">
        <v>34</v>
      </c>
      <c r="B5" s="248"/>
      <c r="C5" s="248"/>
      <c r="D5" s="248"/>
      <c r="E5" s="248"/>
      <c r="F5" s="248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5"/>
      <c r="AB5" s="122"/>
    </row>
    <row r="6" spans="1:28" s="123" customFormat="1" ht="23.25" customHeight="1">
      <c r="A6" s="249" t="s">
        <v>25</v>
      </c>
      <c r="B6" s="250"/>
      <c r="C6" s="250"/>
      <c r="D6" s="250"/>
      <c r="E6" s="250"/>
      <c r="F6" s="250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5"/>
      <c r="AB6" s="122"/>
    </row>
    <row r="7" spans="1:28" s="123" customFormat="1" ht="35.25" customHeight="1">
      <c r="A7" s="251" t="s">
        <v>39</v>
      </c>
      <c r="B7" s="252"/>
      <c r="C7" s="252"/>
      <c r="D7" s="252"/>
      <c r="E7" s="252"/>
      <c r="F7" s="252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5"/>
      <c r="AB7" s="122"/>
    </row>
    <row r="8" spans="1:28" s="123" customFormat="1" ht="31.5" customHeight="1">
      <c r="A8" s="257"/>
      <c r="B8" s="258"/>
      <c r="C8" s="258"/>
      <c r="D8" s="258"/>
      <c r="E8" s="258"/>
      <c r="F8" s="258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22"/>
    </row>
    <row r="9" spans="1:28" ht="18" customHeight="1">
      <c r="A9" s="227" t="s">
        <v>28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9"/>
      <c r="AA9" s="4"/>
      <c r="AB9" s="52"/>
    </row>
    <row r="10" spans="1:30" ht="27" customHeight="1">
      <c r="A10" s="240" t="s">
        <v>1</v>
      </c>
      <c r="B10" s="240" t="s">
        <v>8</v>
      </c>
      <c r="C10" s="232" t="s">
        <v>9</v>
      </c>
      <c r="D10" s="255"/>
      <c r="E10" s="255"/>
      <c r="F10" s="255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53"/>
      <c r="AB10" s="52"/>
      <c r="AC10" s="2"/>
      <c r="AD10" s="2"/>
    </row>
    <row r="11" spans="1:30" ht="27" customHeight="1">
      <c r="A11" s="241"/>
      <c r="B11" s="241"/>
      <c r="C11" s="232" t="s">
        <v>10</v>
      </c>
      <c r="D11" s="233"/>
      <c r="E11" s="232" t="s">
        <v>11</v>
      </c>
      <c r="F11" s="233"/>
      <c r="G11" s="232" t="s">
        <v>40</v>
      </c>
      <c r="H11" s="233"/>
      <c r="I11" s="232" t="s">
        <v>67</v>
      </c>
      <c r="J11" s="233"/>
      <c r="K11" s="232" t="s">
        <v>68</v>
      </c>
      <c r="L11" s="233"/>
      <c r="M11" s="232" t="s">
        <v>69</v>
      </c>
      <c r="N11" s="233"/>
      <c r="O11" s="232" t="s">
        <v>70</v>
      </c>
      <c r="P11" s="233"/>
      <c r="Q11" s="232" t="s">
        <v>71</v>
      </c>
      <c r="R11" s="233"/>
      <c r="S11" s="232" t="s">
        <v>72</v>
      </c>
      <c r="T11" s="233"/>
      <c r="U11" s="232" t="s">
        <v>73</v>
      </c>
      <c r="V11" s="233"/>
      <c r="W11" s="232" t="s">
        <v>74</v>
      </c>
      <c r="X11" s="233"/>
      <c r="Y11" s="232" t="s">
        <v>75</v>
      </c>
      <c r="Z11" s="233"/>
      <c r="AA11" s="53" t="s">
        <v>12</v>
      </c>
      <c r="AB11" s="52"/>
      <c r="AC11" s="2"/>
      <c r="AD11" s="2"/>
    </row>
    <row r="12" spans="1:28" ht="27" customHeight="1">
      <c r="A12" s="242"/>
      <c r="B12" s="242"/>
      <c r="C12" s="54" t="s">
        <v>13</v>
      </c>
      <c r="D12" s="55" t="s">
        <v>14</v>
      </c>
      <c r="E12" s="54" t="s">
        <v>13</v>
      </c>
      <c r="F12" s="55" t="s">
        <v>14</v>
      </c>
      <c r="G12" s="54" t="s">
        <v>13</v>
      </c>
      <c r="H12" s="55" t="s">
        <v>14</v>
      </c>
      <c r="I12" s="54" t="s">
        <v>13</v>
      </c>
      <c r="J12" s="55" t="s">
        <v>14</v>
      </c>
      <c r="K12" s="54" t="s">
        <v>13</v>
      </c>
      <c r="L12" s="55" t="s">
        <v>14</v>
      </c>
      <c r="M12" s="54" t="s">
        <v>13</v>
      </c>
      <c r="N12" s="55" t="s">
        <v>14</v>
      </c>
      <c r="O12" s="54" t="s">
        <v>13</v>
      </c>
      <c r="P12" s="55" t="s">
        <v>14</v>
      </c>
      <c r="Q12" s="54" t="s">
        <v>13</v>
      </c>
      <c r="R12" s="55" t="s">
        <v>14</v>
      </c>
      <c r="S12" s="54" t="s">
        <v>13</v>
      </c>
      <c r="T12" s="55" t="s">
        <v>14</v>
      </c>
      <c r="U12" s="54" t="s">
        <v>13</v>
      </c>
      <c r="V12" s="55" t="s">
        <v>14</v>
      </c>
      <c r="W12" s="54" t="s">
        <v>13</v>
      </c>
      <c r="X12" s="55" t="s">
        <v>14</v>
      </c>
      <c r="Y12" s="54" t="s">
        <v>13</v>
      </c>
      <c r="Z12" s="55" t="s">
        <v>14</v>
      </c>
      <c r="AA12" s="53" t="s">
        <v>15</v>
      </c>
      <c r="AB12" s="52"/>
    </row>
    <row r="13" spans="1:28" ht="27" customHeight="1">
      <c r="A13" s="256"/>
      <c r="B13" s="2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2"/>
    </row>
    <row r="14" spans="1:29" s="119" customFormat="1" ht="27" customHeight="1">
      <c r="A14" s="132" t="s">
        <v>16</v>
      </c>
      <c r="B14" s="133" t="s">
        <v>55</v>
      </c>
      <c r="C14" s="134">
        <f>1/12</f>
        <v>0.08333333333333333</v>
      </c>
      <c r="D14" s="135">
        <f>C14*AA14</f>
        <v>794209.99</v>
      </c>
      <c r="E14" s="134">
        <f>1/12</f>
        <v>0.08333333333333333</v>
      </c>
      <c r="F14" s="135">
        <f>E14*AA14</f>
        <v>794209.99</v>
      </c>
      <c r="G14" s="134">
        <f>1/12</f>
        <v>0.08333333333333333</v>
      </c>
      <c r="H14" s="135">
        <f>G14*$AA$14</f>
        <v>794209.99</v>
      </c>
      <c r="I14" s="134">
        <f>1/12</f>
        <v>0.08333333333333333</v>
      </c>
      <c r="J14" s="135">
        <f>I14*$AA$14</f>
        <v>794209.99</v>
      </c>
      <c r="K14" s="134">
        <f>1/12</f>
        <v>0.08333333333333333</v>
      </c>
      <c r="L14" s="135">
        <f>K14*$AA$14</f>
        <v>794209.99</v>
      </c>
      <c r="M14" s="134">
        <f>1/12</f>
        <v>0.08333333333333333</v>
      </c>
      <c r="N14" s="135">
        <f>M14*$AA$14</f>
        <v>794209.99</v>
      </c>
      <c r="O14" s="134">
        <f>1/12</f>
        <v>0.08333333333333333</v>
      </c>
      <c r="P14" s="135">
        <f>O14*$AA$14</f>
        <v>794209.99</v>
      </c>
      <c r="Q14" s="134">
        <f>1/12</f>
        <v>0.08333333333333333</v>
      </c>
      <c r="R14" s="135">
        <f>Q14*$AA$14</f>
        <v>794209.99</v>
      </c>
      <c r="S14" s="134">
        <f>1/12</f>
        <v>0.08333333333333333</v>
      </c>
      <c r="T14" s="135">
        <f>S14*$AA$14</f>
        <v>794209.99</v>
      </c>
      <c r="U14" s="134">
        <f>1/12</f>
        <v>0.08333333333333333</v>
      </c>
      <c r="V14" s="135">
        <f>U14*$AA$14</f>
        <v>794209.99</v>
      </c>
      <c r="W14" s="134">
        <f>1/12</f>
        <v>0.08333333333333333</v>
      </c>
      <c r="X14" s="135">
        <f>W14*$AA$14</f>
        <v>794209.99</v>
      </c>
      <c r="Y14" s="134">
        <f>1/12</f>
        <v>0.08333333333333333</v>
      </c>
      <c r="Z14" s="135">
        <f>Y14*$AA$14</f>
        <v>794209.99</v>
      </c>
      <c r="AA14" s="136">
        <f>'PLANILHA ORÇAMENTÁRIA'!I19</f>
        <v>9530519.88</v>
      </c>
      <c r="AB14" s="137">
        <f>D14+F14+H14+J14+L14+N14+P14+R14+T14+V14+X14+Z14</f>
        <v>9530519.88</v>
      </c>
      <c r="AC14" s="138">
        <f>AA14-AB14</f>
        <v>0</v>
      </c>
    </row>
    <row r="15" spans="1:28" s="119" customFormat="1" ht="27" customHeight="1">
      <c r="A15" s="139"/>
      <c r="B15" s="140"/>
      <c r="C15" s="141"/>
      <c r="D15" s="142"/>
      <c r="E15" s="142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43">
        <f>SUM(AA14:AA14)</f>
        <v>9530519.88</v>
      </c>
      <c r="AB15" s="137"/>
    </row>
    <row r="16" spans="1:28" s="119" customFormat="1" ht="27" customHeight="1">
      <c r="A16" s="236" t="s">
        <v>17</v>
      </c>
      <c r="B16" s="237"/>
      <c r="C16" s="234">
        <f>SUM(D14:D14)</f>
        <v>794209.99</v>
      </c>
      <c r="D16" s="235"/>
      <c r="E16" s="234">
        <f>SUM(F14:F14)</f>
        <v>794209.99</v>
      </c>
      <c r="F16" s="235"/>
      <c r="G16" s="234">
        <f>SUM(H14:H14)</f>
        <v>794209.99</v>
      </c>
      <c r="H16" s="235"/>
      <c r="I16" s="234">
        <f>SUM(J14:J14)</f>
        <v>794209.99</v>
      </c>
      <c r="J16" s="235"/>
      <c r="K16" s="234">
        <f>SUM(L14:L14)</f>
        <v>794209.99</v>
      </c>
      <c r="L16" s="235"/>
      <c r="M16" s="234">
        <f>SUM(N14:N14)</f>
        <v>794209.99</v>
      </c>
      <c r="N16" s="235"/>
      <c r="O16" s="234">
        <f>SUM(P14:P14)</f>
        <v>794209.99</v>
      </c>
      <c r="P16" s="235"/>
      <c r="Q16" s="234">
        <f>SUM(R14:R14)</f>
        <v>794209.99</v>
      </c>
      <c r="R16" s="235"/>
      <c r="S16" s="234">
        <f>SUM(T14:T14)</f>
        <v>794209.99</v>
      </c>
      <c r="T16" s="235"/>
      <c r="U16" s="234">
        <f>SUM(V14:V14)</f>
        <v>794209.99</v>
      </c>
      <c r="V16" s="235"/>
      <c r="W16" s="234">
        <f>SUM(X14:X14)</f>
        <v>794209.99</v>
      </c>
      <c r="X16" s="235"/>
      <c r="Y16" s="234">
        <f>SUM(Z14:Z14)</f>
        <v>794209.99</v>
      </c>
      <c r="Z16" s="235"/>
      <c r="AA16" s="144"/>
      <c r="AB16" s="118"/>
    </row>
    <row r="17" spans="1:28" s="119" customFormat="1" ht="27" customHeight="1">
      <c r="A17" s="236" t="s">
        <v>18</v>
      </c>
      <c r="B17" s="237"/>
      <c r="C17" s="230">
        <f>C16</f>
        <v>794209.99</v>
      </c>
      <c r="D17" s="231"/>
      <c r="E17" s="230">
        <f>C17+E16</f>
        <v>1588419.98</v>
      </c>
      <c r="F17" s="231"/>
      <c r="G17" s="230">
        <f>E17+G16</f>
        <v>2382629.9699999997</v>
      </c>
      <c r="H17" s="231"/>
      <c r="I17" s="230">
        <f>G17+I16</f>
        <v>3176839.96</v>
      </c>
      <c r="J17" s="231"/>
      <c r="K17" s="230">
        <f>I17+K16</f>
        <v>3971049.95</v>
      </c>
      <c r="L17" s="231"/>
      <c r="M17" s="230">
        <f>K17+M16</f>
        <v>4765259.94</v>
      </c>
      <c r="N17" s="231"/>
      <c r="O17" s="230">
        <f>M17+O16</f>
        <v>5559469.930000001</v>
      </c>
      <c r="P17" s="231"/>
      <c r="Q17" s="230">
        <f>O17+Q16</f>
        <v>6353679.920000001</v>
      </c>
      <c r="R17" s="231"/>
      <c r="S17" s="230">
        <f>Q17+S16</f>
        <v>7147889.910000001</v>
      </c>
      <c r="T17" s="231"/>
      <c r="U17" s="230">
        <f>S17+U16</f>
        <v>7942099.900000001</v>
      </c>
      <c r="V17" s="231"/>
      <c r="W17" s="230">
        <f>U17+W16</f>
        <v>8736309.89</v>
      </c>
      <c r="X17" s="231"/>
      <c r="Y17" s="230">
        <f>W17+Y16</f>
        <v>9530519.88</v>
      </c>
      <c r="Z17" s="231"/>
      <c r="AA17" s="145"/>
      <c r="AB17" s="118"/>
    </row>
    <row r="18" spans="1:28" s="119" customFormat="1" ht="27" customHeight="1">
      <c r="A18" s="238" t="s">
        <v>19</v>
      </c>
      <c r="B18" s="239"/>
      <c r="C18" s="225">
        <f>C16/AA15</f>
        <v>0.08333333333333333</v>
      </c>
      <c r="D18" s="226"/>
      <c r="E18" s="225">
        <f>E16/$AA$15</f>
        <v>0.08333333333333333</v>
      </c>
      <c r="F18" s="226"/>
      <c r="G18" s="225">
        <f>G16/$AA$15</f>
        <v>0.08333333333333333</v>
      </c>
      <c r="H18" s="226"/>
      <c r="I18" s="225">
        <f>I16/$AA$15</f>
        <v>0.08333333333333333</v>
      </c>
      <c r="J18" s="226"/>
      <c r="K18" s="225">
        <f>K16/$AA$15</f>
        <v>0.08333333333333333</v>
      </c>
      <c r="L18" s="226"/>
      <c r="M18" s="225">
        <f>M16/$AA$15</f>
        <v>0.08333333333333333</v>
      </c>
      <c r="N18" s="226"/>
      <c r="O18" s="225">
        <f>O16/$AA$15</f>
        <v>0.08333333333333333</v>
      </c>
      <c r="P18" s="226"/>
      <c r="Q18" s="225">
        <f>Q16/$AA$15</f>
        <v>0.08333333333333333</v>
      </c>
      <c r="R18" s="226"/>
      <c r="S18" s="225">
        <f>S16/$AA$15</f>
        <v>0.08333333333333333</v>
      </c>
      <c r="T18" s="226"/>
      <c r="U18" s="225">
        <f>U16/$AA$15</f>
        <v>0.08333333333333333</v>
      </c>
      <c r="V18" s="226"/>
      <c r="W18" s="225">
        <f>W16/$AA$15</f>
        <v>0.08333333333333333</v>
      </c>
      <c r="X18" s="226"/>
      <c r="Y18" s="225">
        <f>Y16/$AA$15</f>
        <v>0.08333333333333333</v>
      </c>
      <c r="Z18" s="226"/>
      <c r="AA18" s="146"/>
      <c r="AB18" s="118"/>
    </row>
    <row r="19" spans="1:28" s="119" customFormat="1" ht="27" customHeight="1">
      <c r="A19" s="238" t="s">
        <v>20</v>
      </c>
      <c r="B19" s="239"/>
      <c r="C19" s="225">
        <f>C18</f>
        <v>0.08333333333333333</v>
      </c>
      <c r="D19" s="226"/>
      <c r="E19" s="225">
        <f>C19+E18</f>
        <v>0.16666666666666666</v>
      </c>
      <c r="F19" s="226"/>
      <c r="G19" s="225">
        <f>E19+G18</f>
        <v>0.25</v>
      </c>
      <c r="H19" s="226"/>
      <c r="I19" s="225">
        <f>G19+I18</f>
        <v>0.3333333333333333</v>
      </c>
      <c r="J19" s="226"/>
      <c r="K19" s="225">
        <f>I19+K18</f>
        <v>0.41666666666666663</v>
      </c>
      <c r="L19" s="226"/>
      <c r="M19" s="225">
        <f>K19+M18</f>
        <v>0.49999999999999994</v>
      </c>
      <c r="N19" s="226"/>
      <c r="O19" s="225">
        <f>M19+O18</f>
        <v>0.5833333333333333</v>
      </c>
      <c r="P19" s="226"/>
      <c r="Q19" s="225">
        <f>O19+Q18</f>
        <v>0.6666666666666666</v>
      </c>
      <c r="R19" s="226"/>
      <c r="S19" s="225">
        <f>Q19+S18</f>
        <v>0.75</v>
      </c>
      <c r="T19" s="226"/>
      <c r="U19" s="225">
        <f>S19+U18</f>
        <v>0.8333333333333334</v>
      </c>
      <c r="V19" s="226"/>
      <c r="W19" s="225">
        <f>U19+W18</f>
        <v>0.9166666666666667</v>
      </c>
      <c r="X19" s="226"/>
      <c r="Y19" s="225">
        <f>W19+Y18</f>
        <v>1</v>
      </c>
      <c r="Z19" s="226"/>
      <c r="AA19" s="147"/>
      <c r="AB19" s="118"/>
    </row>
    <row r="20" ht="33" customHeight="1"/>
  </sheetData>
  <sheetProtection/>
  <mergeCells count="77">
    <mergeCell ref="A19:B19"/>
    <mergeCell ref="A4:F4"/>
    <mergeCell ref="C10:F10"/>
    <mergeCell ref="B10:B12"/>
    <mergeCell ref="A13:B13"/>
    <mergeCell ref="A16:B16"/>
    <mergeCell ref="A8:F8"/>
    <mergeCell ref="C16:D16"/>
    <mergeCell ref="E18:F18"/>
    <mergeCell ref="E11:F11"/>
    <mergeCell ref="C19:D19"/>
    <mergeCell ref="E19:F19"/>
    <mergeCell ref="G19:H19"/>
    <mergeCell ref="G11:H11"/>
    <mergeCell ref="G16:H16"/>
    <mergeCell ref="C11:D11"/>
    <mergeCell ref="A1:F1"/>
    <mergeCell ref="A2:F2"/>
    <mergeCell ref="A3:F3"/>
    <mergeCell ref="A5:F5"/>
    <mergeCell ref="A6:F6"/>
    <mergeCell ref="E16:F16"/>
    <mergeCell ref="A7:F7"/>
    <mergeCell ref="C18:D18"/>
    <mergeCell ref="E17:F17"/>
    <mergeCell ref="A17:B17"/>
    <mergeCell ref="A18:B18"/>
    <mergeCell ref="A10:A12"/>
    <mergeCell ref="I11:J11"/>
    <mergeCell ref="I17:J17"/>
    <mergeCell ref="C17:D17"/>
    <mergeCell ref="G17:H17"/>
    <mergeCell ref="G18:H18"/>
    <mergeCell ref="K11:L11"/>
    <mergeCell ref="M11:N11"/>
    <mergeCell ref="O11:P11"/>
    <mergeCell ref="I16:J16"/>
    <mergeCell ref="K16:L16"/>
    <mergeCell ref="M16:N16"/>
    <mergeCell ref="O16:P16"/>
    <mergeCell ref="K17:L17"/>
    <mergeCell ref="M17:N17"/>
    <mergeCell ref="O17:P17"/>
    <mergeCell ref="I18:J18"/>
    <mergeCell ref="K18:L18"/>
    <mergeCell ref="M18:N18"/>
    <mergeCell ref="O18:P18"/>
    <mergeCell ref="I19:J19"/>
    <mergeCell ref="K19:L19"/>
    <mergeCell ref="M19:N19"/>
    <mergeCell ref="O19:P19"/>
    <mergeCell ref="Q11:R11"/>
    <mergeCell ref="S11:T11"/>
    <mergeCell ref="Q17:R17"/>
    <mergeCell ref="S17:T17"/>
    <mergeCell ref="Q19:R19"/>
    <mergeCell ref="S19:T19"/>
    <mergeCell ref="W18:X18"/>
    <mergeCell ref="Y18:Z18"/>
    <mergeCell ref="U11:V11"/>
    <mergeCell ref="W11:X11"/>
    <mergeCell ref="Y11:Z11"/>
    <mergeCell ref="Q16:R16"/>
    <mergeCell ref="S16:T16"/>
    <mergeCell ref="U16:V16"/>
    <mergeCell ref="W16:X16"/>
    <mergeCell ref="Y16:Z16"/>
    <mergeCell ref="U19:V19"/>
    <mergeCell ref="W19:X19"/>
    <mergeCell ref="Y19:Z19"/>
    <mergeCell ref="A9:Z9"/>
    <mergeCell ref="U17:V17"/>
    <mergeCell ref="W17:X17"/>
    <mergeCell ref="Y17:Z17"/>
    <mergeCell ref="Q18:R18"/>
    <mergeCell ref="S18:T18"/>
    <mergeCell ref="U18:V18"/>
  </mergeCells>
  <printOptions horizontalCentered="1" verticalCentered="1"/>
  <pageMargins left="0.3937007874015748" right="0.3937007874015748" top="0.984251968503937" bottom="0.3937007874015748" header="0" footer="0"/>
  <pageSetup fitToHeight="1000" horizontalDpi="1200" verticalDpi="1200" orientation="landscape" paperSize="9" scale="31" r:id="rId2"/>
  <headerFooter alignWithMargins="0">
    <oddFooter>&amp;C&amp;A&amp;RPágina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Michelly Gomes</dc:creator>
  <cp:keywords/>
  <dc:description/>
  <cp:lastModifiedBy>Usuário</cp:lastModifiedBy>
  <cp:lastPrinted>2022-12-01T14:02:33Z</cp:lastPrinted>
  <dcterms:created xsi:type="dcterms:W3CDTF">2013-12-10T14:14:06Z</dcterms:created>
  <dcterms:modified xsi:type="dcterms:W3CDTF">2022-12-07T14:28:31Z</dcterms:modified>
  <cp:category/>
  <cp:version/>
  <cp:contentType/>
  <cp:contentStatus/>
</cp:coreProperties>
</file>