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4 LICITAÇÃO\14.3 ORÇAMENTO\LICITAÇÕES ANDAMENTO\PREF. DE BARRA MANSA - ILUMINAÇÃO\PE 222-2022 - ILUMINAÇÃO\"/>
    </mc:Choice>
  </mc:AlternateContent>
  <xr:revisionPtr revIDLastSave="0" documentId="13_ncr:1_{403A24E0-DCE2-432D-B14F-4027698196E1}" xr6:coauthVersionLast="47" xr6:coauthVersionMax="47" xr10:uidLastSave="{00000000-0000-0000-0000-000000000000}"/>
  <bookViews>
    <workbookView xWindow="-120" yWindow="-120" windowWidth="29040" windowHeight="15840" xr2:uid="{C0F7ECE2-534D-4465-9587-FAF9040D7456}"/>
  </bookViews>
  <sheets>
    <sheet name="Planilha VALOR" sheetId="2" r:id="rId1"/>
    <sheet name="resumo" sheetId="3" r:id="rId2"/>
  </sheets>
  <definedNames>
    <definedName name="_xlnm.Print_Area" localSheetId="0">'Planilha VALOR'!$A$1:$O$35</definedName>
    <definedName name="_xlnm.Print_Area" localSheetId="1">resumo!$A$1:$S$31</definedName>
    <definedName name="Print_Area" localSheetId="0">'Planilha VALOR'!$A$1:$O$12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3" l="1"/>
  <c r="N11" i="3"/>
  <c r="M11" i="3"/>
  <c r="L11" i="3"/>
  <c r="K11" i="3"/>
  <c r="I11" i="3"/>
  <c r="P10" i="3"/>
  <c r="N10" i="3"/>
  <c r="M10" i="3"/>
  <c r="L10" i="3"/>
  <c r="P9" i="3"/>
  <c r="N9" i="3"/>
  <c r="M9" i="3"/>
  <c r="L9" i="3"/>
  <c r="P8" i="3"/>
  <c r="N8" i="3"/>
  <c r="M8" i="3"/>
  <c r="L8" i="3"/>
  <c r="P7" i="3"/>
  <c r="N7" i="3"/>
  <c r="M7" i="3"/>
  <c r="L7" i="3"/>
  <c r="G7" i="3" s="1"/>
  <c r="P6" i="3"/>
  <c r="N6" i="3"/>
  <c r="M6" i="3"/>
  <c r="L6" i="3"/>
  <c r="P5" i="3"/>
  <c r="N5" i="3"/>
  <c r="M5" i="3"/>
  <c r="L5" i="3"/>
  <c r="G5" i="3"/>
  <c r="P4" i="3"/>
  <c r="N4" i="3"/>
  <c r="M4" i="3"/>
  <c r="L4" i="3"/>
  <c r="P3" i="3"/>
  <c r="N3" i="3"/>
  <c r="M3" i="3"/>
  <c r="L3" i="3"/>
  <c r="G3" i="3"/>
  <c r="H11" i="2"/>
  <c r="J11" i="2"/>
  <c r="K4" i="2"/>
  <c r="K5" i="2"/>
  <c r="K6" i="2"/>
  <c r="K7" i="2"/>
  <c r="K8" i="2"/>
  <c r="K9" i="2"/>
  <c r="K10" i="2"/>
  <c r="F10" i="2" s="1"/>
  <c r="K11" i="2"/>
  <c r="K3" i="2"/>
  <c r="F3" i="2" s="1"/>
  <c r="L4" i="2"/>
  <c r="L5" i="2"/>
  <c r="L6" i="2"/>
  <c r="F6" i="2" s="1"/>
  <c r="L7" i="2"/>
  <c r="L8" i="2"/>
  <c r="L9" i="2"/>
  <c r="L10" i="2"/>
  <c r="L11" i="2"/>
  <c r="L3" i="2"/>
  <c r="M4" i="2"/>
  <c r="M5" i="2"/>
  <c r="M6" i="2"/>
  <c r="M7" i="2"/>
  <c r="M8" i="2"/>
  <c r="M9" i="2"/>
  <c r="M10" i="2"/>
  <c r="M11" i="2"/>
  <c r="M3" i="2"/>
  <c r="F9" i="2"/>
  <c r="F5" i="2"/>
  <c r="F4" i="2"/>
  <c r="O3" i="2"/>
  <c r="O11" i="2"/>
  <c r="O10" i="2"/>
  <c r="O9" i="2"/>
  <c r="O8" i="2"/>
  <c r="O7" i="2"/>
  <c r="O6" i="2"/>
  <c r="O5" i="2"/>
  <c r="O4" i="2"/>
  <c r="Q3" i="2"/>
  <c r="Q4" i="2"/>
  <c r="Q5" i="2"/>
  <c r="Q6" i="2"/>
  <c r="Q7" i="2"/>
  <c r="Q8" i="2"/>
  <c r="Q9" i="2"/>
  <c r="Q10" i="2"/>
  <c r="Q11" i="2"/>
  <c r="G4" i="3" l="1"/>
  <c r="G11" i="3"/>
  <c r="C12" i="3"/>
  <c r="G9" i="3"/>
  <c r="G6" i="3"/>
  <c r="G8" i="3"/>
  <c r="G10" i="3"/>
  <c r="F8" i="2"/>
  <c r="F7" i="2"/>
  <c r="F11" i="2"/>
  <c r="B12" i="2"/>
</calcChain>
</file>

<file path=xl/sharedStrings.xml><?xml version="1.0" encoding="utf-8"?>
<sst xmlns="http://schemas.openxmlformats.org/spreadsheetml/2006/main" count="88" uniqueCount="34">
  <si>
    <t>ITEM</t>
  </si>
  <si>
    <t>QUANT</t>
  </si>
  <si>
    <t>UN</t>
  </si>
  <si>
    <t>DESCRIÇÃO</t>
  </si>
  <si>
    <t>MARCA</t>
  </si>
  <si>
    <t>Custos Variáveis</t>
  </si>
  <si>
    <t>Custos Fixos</t>
  </si>
  <si>
    <t>ISS</t>
  </si>
  <si>
    <t>PIS</t>
  </si>
  <si>
    <t>COFINS</t>
  </si>
  <si>
    <t>Lucratividade</t>
  </si>
  <si>
    <t>R$ UNIT</t>
  </si>
  <si>
    <t>R$ TOTAL</t>
  </si>
  <si>
    <t>Custo de Capital</t>
  </si>
  <si>
    <t>Despesas Fixas</t>
  </si>
  <si>
    <t>Depreciação</t>
  </si>
  <si>
    <t>UN.</t>
  </si>
  <si>
    <t xml:space="preserve">BRAÇO CURVO, EM ACO DE BAIXO TEOR DE CARBONO SAE 1010/1020 GALVANIZADO A FUSAO, INTERNA E EXTERNAMENTE POR IMERSAO UNICA EM BANHO DE ZINCO, CONFORME NBR-7398 E 7400 DA ABNT, COM 2,50M DE PROJEÇÃO HORIZONTAL, DIAMETRO EXTERNO DE 60,3MM, CONFORME DESENHO A4- 1229-PD FORNECIMENTO </t>
  </si>
  <si>
    <t>Olivo</t>
  </si>
  <si>
    <t xml:space="preserve">BRAÇO CURVO, EM AÇO DE BAIXO TEOR DE CARBONO SAE 1010/1020 GALVANIZADO E FUSÃO, INTERNA E EXTERNAMENTE POR IMERSÃO ÚNICA EM BANHO DE ZINCO, CONFORME NBR-7398 E 7400 DA ABNT, COM 1,77M DE PROJEÇÃO HORIZONTAL, DIÂMETRO EXTERNO DE 48MM, </t>
  </si>
  <si>
    <t>CABO DE COBRE FLEXÍVEL DE 750V, SEÇÃO DE 3X2,5MM2, PVC/70ºC.</t>
  </si>
  <si>
    <t>Cordeiro</t>
  </si>
  <si>
    <t>CONECTOR PERFURANTE P/REDE SUBTERRANEA,TENSAO DE APLICACAO:0,6/1KV,CORPO ISOLADO RESISTENTE AO AMBIENTE DO SUBSOLO,NAS CORES BRANCA OU BEGE CLARO,CONTATO DENTADO:LIGA DE ALUMINIO ESTANHADO,C/CAMADA DE ESPESSURA MINIMA 8MM E CONDUTIVIDADE ELETRICA MINIMA 98% IACS A 20°C,GRAU DE PROTECAO:IP-65,P/CABOS:PRINCIPAL:6MM2-185MM2 E DERIVACAO:1,5MM2-10MM2.FORNECIMENTO</t>
  </si>
  <si>
    <t>Intelli</t>
  </si>
  <si>
    <t>LUMINÁRIA PÚBLICA LED 100W 5.000K: LUMINÁRIA PARA ILUMINAÇÃO PÚBLICA COM TECNOLOGIA LED, FREQUÊNCIA 47 ATÉ 63HZ, FATOR DE POTÊNCIA 0,95 EM 220VAC, DISTORÇÃO HARMÔNICA &lt;15% EM 220V, TEMPERATURA DE OPERAÇÃO - 35 ~ 50°C POTÊNCIA DE 100W; EFICIÊNCIA MÍNIMA DE 170LM/W; FLUXO LUMINOSO MÍNIMO 17.000LM; TEMPERATURA DE COR 5.000K (TOLERÂNCIAS DE 4.746K A 5.312K); ÍNDICE DE REPRODUÇÃO DE CORES 70; VIDA ÚTIL 60.000H, DRIVER INTEGRADO A LUMINÁRIA COM ALIMENTAÇÃO ENTRE 100 – 277VAC,</t>
  </si>
  <si>
    <t>Stylux</t>
  </si>
  <si>
    <t>LUMINÁRIA PÚBLICA LED 200W 5.000K: LUMINÁRIA PARA ILUMINAÇÃO PÚBLICA COM TECNOLOGIA LED, POTÊNCIA DE 200W; EFICIÊNCIA MÍNIMA DE 170LM/W; FLUXO LUMINOSO MÍNIMO 34.000LM; TEMPERATURA DE COR 5.000K (TOLERÂNCIAS DE 4.746K A 5.312K); ÍNDICE DE REPRODUÇÃO DE CORES 70; VIDA ÚTIL 60.000H, DRIVER INTEGRADO A LUMINÁRIA COM ALIMENTAÇÃO ENTRE 100 – 277VAC, FREQUÊNCIA 47 ATÉ 63HZ, FATOR DE POTÊNCIA 0,95 EM 220VAC, DISTORÇÃO HARMÔNICA &lt;15% EM 220V, TEMPERATURA DE OPERAÇÃO - 35 ~ 50°C.</t>
  </si>
  <si>
    <t>LUMINÁRIA PÚBLICA LED 60W 5.000K: LUMINÁRIA PARA ILUMINAÇÃO PÚBLICA COM TECNOLOGIA LED, POTÊNCIA DE 60W; EFICIÊNCIA MÍNIMA DE 170LM/W; FLUXO LUMINOSO MÍNIMO 10.200LM; TEMPERATURA DE COR 5.000K (TOLERÂNCIAS DE 4.746K A 5.312K); ÍNDICE DE REPRODUÇÃO DE CORES 70; VIDA ÚTIL 60.000H, DRIVER INTEGRADO A LUMINÁRIA COM ALIMENTAÇÃO ENTRE 100 – 277VAC, FREQUÊNCIA 47 ATÉ 63HZ, FATOR DE POTÊNCIA 0,95 EM 220VAC, DISTORÇÃO HARMÔNICA &lt;15% EM 220V, TEMPERATURA DE OPERAÇÃO - 35 ~ 50°C</t>
  </si>
  <si>
    <t>RELÉ ELETROELETRÔNICO PARA ILUMINAÇÃO PÚBLICA, TIPO FAIL-OFF, TENSÃO DE ALIMENTAÇÃO DE 105V E 305V, POTENCIA DA CARGA 1000W OU 1800VA, CORRENTE MÁXIMA DA CARGA 10A. CORPO EM POLICARBONATO NA COR AZUL, ESTABILIZADO AO UV: PINOS EM LATÃO ESTANHADO.</t>
  </si>
  <si>
    <t>PW</t>
  </si>
  <si>
    <t>Hora</t>
  </si>
  <si>
    <t>SERVIÇOS DE INSTALAÇÃO DE ITENS DE IP MENCIONADOS NO TERMO DEREFERENCIA, CONTENDO MÃO DE OBRA (INCLUINDO ENCARGOS SOCIAIS), FERRAMENTAS, EQUIPAMENTOS, INCLUSIVE CAMINHÃO CESTO. A REQUISIÇÃO DA SMMU A CONTRATADA PODERÁ OCORRER 08:00 ÀS 22:00 SEG A SEX</t>
  </si>
  <si>
    <t>-</t>
  </si>
  <si>
    <t>VALOT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</si>
</sst>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1076201</xdr:colOff>
      <xdr:row>15</xdr:row>
      <xdr:rowOff>148439</xdr:rowOff>
    </xdr:from>
    <xdr:ext cx="14163798" cy="3427092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8162FC77-8A22-404D-AF67-055EC8F5A4EE}"/>
            </a:ext>
          </a:extLst>
        </xdr:cNvPr>
        <xdr:cNvSpPr txBox="1"/>
      </xdr:nvSpPr>
      <xdr:spPr>
        <a:xfrm>
          <a:off x="3154383" y="13446329"/>
          <a:ext cx="14163798" cy="3427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P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P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Rio de Janeiro, 13 de janeiro de 2023</a:t>
          </a:r>
          <a:r>
            <a:rPr lang="pt-P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br>
            <a:rPr lang="pt-P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pt-BR">
            <a:effectLst/>
          </a:endParaRPr>
        </a:p>
        <a:p>
          <a:pPr algn="ctr"/>
          <a:br>
            <a:rPr lang="pt-P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t-PT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STATLED BRASIL CONSTRUTORA E PARTICIPAÇÕES S.A. CNPJ: 10.526.336/0001-46</a:t>
          </a:r>
          <a:endParaRPr lang="pt-PT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pt-PT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pt-BR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14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Romualdo Inácio Silveira Boaventura									Paulo Tabah de Almeida</a:t>
          </a:r>
          <a:endParaRPr lang="pt-BR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4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     Diretor de Integridade 41286-D								</a:t>
          </a:r>
          <a:r>
            <a:rPr lang="pt-PT" sz="1400" cap="sm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</a:t>
          </a:r>
          <a:r>
            <a:rPr lang="pt-PT" sz="14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Diretor Financeiro 861013019-D</a:t>
          </a:r>
          <a:endParaRPr lang="pt-BR" sz="1400">
            <a:effectLst/>
          </a:endParaRPr>
        </a:p>
        <a:p>
          <a:pPr algn="l"/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37109</xdr:rowOff>
    </xdr:from>
    <xdr:ext cx="13471071" cy="2675732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68BE3D63-E81C-49FC-8A70-83B66E622E56}"/>
            </a:ext>
          </a:extLst>
        </xdr:cNvPr>
        <xdr:cNvSpPr txBox="1"/>
      </xdr:nvSpPr>
      <xdr:spPr>
        <a:xfrm>
          <a:off x="0" y="16279090"/>
          <a:ext cx="13471071" cy="2675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PT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05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PT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Rio de Janeiro, 13 de janeiro de 2023</a:t>
          </a:r>
          <a:r>
            <a:rPr lang="pt-PT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t-BR" sz="105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05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05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05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050">
            <a:effectLst/>
          </a:endParaRPr>
        </a:p>
        <a:p>
          <a:pPr algn="ctr"/>
          <a:br>
            <a:rPr lang="pt-PT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t-PT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STATLED BRASIL CONSTRUTORA E PARTICIPAÇÕES S.A. CNPJ: 10.526.336/0001-46</a:t>
          </a:r>
          <a:endParaRPr lang="pt-PT" sz="105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pt-PT" sz="105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pt-BR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12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Romualdo Inácio Silveira Boaventura									Paulo Tabah de Almeida</a:t>
          </a:r>
          <a:endParaRPr lang="pt-BR" sz="12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2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     Diretor de Integridade 41286-D								</a:t>
          </a:r>
          <a:r>
            <a:rPr lang="pt-PT" sz="1200" cap="sm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</a:t>
          </a:r>
          <a:r>
            <a:rPr lang="pt-PT" sz="1200" cap="sm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Diretor Financeiro 861013019-D</a:t>
          </a:r>
          <a:endParaRPr lang="pt-BR" sz="1200">
            <a:effectLst/>
          </a:endParaRPr>
        </a:p>
        <a:p>
          <a:pPr algn="l"/>
          <a:endParaRPr lang="pt-BR" sz="105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pt-BR" sz="105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t-BR" sz="105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B7185-EEE2-453D-AA1C-E906CC4E12AB}">
  <sheetPr>
    <pageSetUpPr fitToPage="1"/>
  </sheetPr>
  <dimension ref="A1:Q22"/>
  <sheetViews>
    <sheetView tabSelected="1" topLeftCell="A13" zoomScale="77" zoomScaleNormal="77" workbookViewId="0">
      <selection activeCell="H45" sqref="H45"/>
    </sheetView>
  </sheetViews>
  <sheetFormatPr defaultColWidth="8.85546875" defaultRowHeight="15" x14ac:dyDescent="0.25"/>
  <cols>
    <col min="1" max="1" width="13.28515625" style="2" bestFit="1" customWidth="1"/>
    <col min="2" max="3" width="8.85546875" style="2" bestFit="1" customWidth="1"/>
    <col min="4" max="4" width="54.85546875" style="1" customWidth="1"/>
    <col min="5" max="15" width="20.7109375" style="2" customWidth="1"/>
    <col min="16" max="16" width="8.85546875" style="2" bestFit="1" customWidth="1"/>
    <col min="17" max="17" width="15" style="2" customWidth="1"/>
    <col min="18" max="18" width="8.85546875" style="2" bestFit="1" customWidth="1"/>
    <col min="19" max="16384" width="8.85546875" style="2"/>
  </cols>
  <sheetData>
    <row r="1" spans="1:17" x14ac:dyDescent="0.2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15" t="s">
        <v>6</v>
      </c>
      <c r="H1" s="16"/>
      <c r="I1" s="17"/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</row>
    <row r="2" spans="1:17" x14ac:dyDescent="0.25">
      <c r="A2" s="3"/>
      <c r="B2" s="3"/>
      <c r="C2" s="3"/>
      <c r="D2" s="4"/>
      <c r="E2" s="3"/>
      <c r="F2" s="3"/>
      <c r="G2" s="3" t="s">
        <v>13</v>
      </c>
      <c r="H2" s="3" t="s">
        <v>14</v>
      </c>
      <c r="I2" s="3" t="s">
        <v>15</v>
      </c>
      <c r="J2" s="3"/>
      <c r="K2" s="3"/>
      <c r="L2" s="3"/>
      <c r="M2" s="3"/>
      <c r="N2" s="3"/>
      <c r="O2" s="3"/>
    </row>
    <row r="3" spans="1:17" ht="105" x14ac:dyDescent="0.25">
      <c r="A3" s="5">
        <v>1</v>
      </c>
      <c r="B3" s="10">
        <v>300</v>
      </c>
      <c r="C3" s="5" t="s">
        <v>16</v>
      </c>
      <c r="D3" s="6" t="s">
        <v>17</v>
      </c>
      <c r="E3" s="5" t="s">
        <v>18</v>
      </c>
      <c r="F3" s="11">
        <f>N3-SUM(G3:M3)</f>
        <v>439.03999999999996</v>
      </c>
      <c r="G3" s="12">
        <v>0</v>
      </c>
      <c r="H3" s="12">
        <v>0</v>
      </c>
      <c r="I3" s="12">
        <v>0</v>
      </c>
      <c r="J3" s="12">
        <v>0</v>
      </c>
      <c r="K3" s="11">
        <f>ROUND(0.0165*N3,2)</f>
        <v>8.75</v>
      </c>
      <c r="L3" s="11">
        <f>ROUND(0.076*N3,2)</f>
        <v>40.32</v>
      </c>
      <c r="M3" s="11">
        <f>ROUND(0.08*N3,2)</f>
        <v>42.44</v>
      </c>
      <c r="N3" s="7">
        <v>530.54999999999995</v>
      </c>
      <c r="O3" s="7">
        <f t="shared" ref="O3:O11" si="0">TRUNC(N3*B3,2)</f>
        <v>159165</v>
      </c>
      <c r="Q3" s="8">
        <f t="shared" ref="Q3:Q11" si="1">N3*$O$17</f>
        <v>0</v>
      </c>
    </row>
    <row r="4" spans="1:17" ht="75" x14ac:dyDescent="0.25">
      <c r="A4" s="5">
        <v>2</v>
      </c>
      <c r="B4" s="10">
        <v>5496</v>
      </c>
      <c r="C4" s="5" t="s">
        <v>16</v>
      </c>
      <c r="D4" s="6" t="s">
        <v>19</v>
      </c>
      <c r="E4" s="5" t="s">
        <v>18</v>
      </c>
      <c r="F4" s="11">
        <f t="shared" ref="F4:F11" si="2">N4-SUM(G4:M4)</f>
        <v>235.15</v>
      </c>
      <c r="G4" s="12">
        <v>0</v>
      </c>
      <c r="H4" s="12">
        <v>0</v>
      </c>
      <c r="I4" s="12">
        <v>0</v>
      </c>
      <c r="J4" s="12">
        <v>0</v>
      </c>
      <c r="K4" s="11">
        <f t="shared" ref="K4:K11" si="3">ROUND(0.0165*N4,2)</f>
        <v>4.6900000000000004</v>
      </c>
      <c r="L4" s="11">
        <f t="shared" ref="L4:L11" si="4">ROUND(0.076*N4,2)</f>
        <v>21.6</v>
      </c>
      <c r="M4" s="11">
        <f t="shared" ref="M4:M11" si="5">ROUND(0.08*N4,2)</f>
        <v>22.73</v>
      </c>
      <c r="N4" s="7">
        <v>284.17</v>
      </c>
      <c r="O4" s="7">
        <f t="shared" si="0"/>
        <v>1561798.32</v>
      </c>
      <c r="Q4" s="8">
        <f t="shared" si="1"/>
        <v>0</v>
      </c>
    </row>
    <row r="5" spans="1:17" ht="30" x14ac:dyDescent="0.25">
      <c r="A5" s="5">
        <v>3</v>
      </c>
      <c r="B5" s="10">
        <v>12000</v>
      </c>
      <c r="C5" s="5" t="s">
        <v>16</v>
      </c>
      <c r="D5" s="6" t="s">
        <v>20</v>
      </c>
      <c r="E5" s="5" t="s">
        <v>21</v>
      </c>
      <c r="F5" s="11">
        <f t="shared" si="2"/>
        <v>3.84</v>
      </c>
      <c r="G5" s="12">
        <v>0</v>
      </c>
      <c r="H5" s="12">
        <v>0</v>
      </c>
      <c r="I5" s="12">
        <v>0</v>
      </c>
      <c r="J5" s="12">
        <v>0</v>
      </c>
      <c r="K5" s="11">
        <f t="shared" si="3"/>
        <v>0.08</v>
      </c>
      <c r="L5" s="11">
        <f t="shared" si="4"/>
        <v>0.35</v>
      </c>
      <c r="M5" s="11">
        <f t="shared" si="5"/>
        <v>0.37</v>
      </c>
      <c r="N5" s="7">
        <v>4.6399999999999997</v>
      </c>
      <c r="O5" s="7">
        <f t="shared" si="0"/>
        <v>55680</v>
      </c>
      <c r="Q5" s="8">
        <f t="shared" si="1"/>
        <v>0</v>
      </c>
    </row>
    <row r="6" spans="1:17" ht="120" x14ac:dyDescent="0.25">
      <c r="A6" s="5">
        <v>4</v>
      </c>
      <c r="B6" s="10">
        <v>11600</v>
      </c>
      <c r="C6" s="5" t="s">
        <v>16</v>
      </c>
      <c r="D6" s="6" t="s">
        <v>22</v>
      </c>
      <c r="E6" s="5" t="s">
        <v>23</v>
      </c>
      <c r="F6" s="11">
        <f t="shared" si="2"/>
        <v>11.74</v>
      </c>
      <c r="G6" s="12">
        <v>0</v>
      </c>
      <c r="H6" s="12">
        <v>0</v>
      </c>
      <c r="I6" s="12">
        <v>0</v>
      </c>
      <c r="J6" s="12">
        <v>0</v>
      </c>
      <c r="K6" s="11">
        <f t="shared" si="3"/>
        <v>0.23</v>
      </c>
      <c r="L6" s="11">
        <f t="shared" si="4"/>
        <v>1.08</v>
      </c>
      <c r="M6" s="11">
        <f t="shared" si="5"/>
        <v>1.1299999999999999</v>
      </c>
      <c r="N6" s="7">
        <v>14.18</v>
      </c>
      <c r="O6" s="7">
        <f t="shared" si="0"/>
        <v>164488</v>
      </c>
      <c r="Q6" s="8">
        <f t="shared" si="1"/>
        <v>0</v>
      </c>
    </row>
    <row r="7" spans="1:17" ht="150" x14ac:dyDescent="0.25">
      <c r="A7" s="5">
        <v>5</v>
      </c>
      <c r="B7" s="10">
        <v>3150</v>
      </c>
      <c r="C7" s="5" t="s">
        <v>16</v>
      </c>
      <c r="D7" s="6" t="s">
        <v>24</v>
      </c>
      <c r="E7" s="5" t="s">
        <v>25</v>
      </c>
      <c r="F7" s="11">
        <f t="shared" si="2"/>
        <v>1039.49</v>
      </c>
      <c r="G7" s="12">
        <v>0</v>
      </c>
      <c r="H7" s="12">
        <v>0</v>
      </c>
      <c r="I7" s="12">
        <v>0</v>
      </c>
      <c r="J7" s="12">
        <v>0</v>
      </c>
      <c r="K7" s="11">
        <f t="shared" si="3"/>
        <v>20.73</v>
      </c>
      <c r="L7" s="11">
        <f t="shared" si="4"/>
        <v>95.47</v>
      </c>
      <c r="M7" s="11">
        <f t="shared" si="5"/>
        <v>100.49</v>
      </c>
      <c r="N7" s="7">
        <v>1256.18</v>
      </c>
      <c r="O7" s="7">
        <f t="shared" si="0"/>
        <v>3956967</v>
      </c>
      <c r="Q7" s="8">
        <f t="shared" si="1"/>
        <v>0</v>
      </c>
    </row>
    <row r="8" spans="1:17" ht="150" x14ac:dyDescent="0.25">
      <c r="A8" s="5">
        <v>6</v>
      </c>
      <c r="B8" s="10">
        <v>300</v>
      </c>
      <c r="C8" s="5" t="s">
        <v>16</v>
      </c>
      <c r="D8" s="6" t="s">
        <v>26</v>
      </c>
      <c r="E8" s="5" t="s">
        <v>25</v>
      </c>
      <c r="F8" s="11">
        <f t="shared" si="2"/>
        <v>959.3</v>
      </c>
      <c r="G8" s="12">
        <v>0</v>
      </c>
      <c r="H8" s="12">
        <v>0</v>
      </c>
      <c r="I8" s="12">
        <v>0</v>
      </c>
      <c r="J8" s="12">
        <v>0</v>
      </c>
      <c r="K8" s="11">
        <f t="shared" si="3"/>
        <v>19.13</v>
      </c>
      <c r="L8" s="11">
        <f t="shared" si="4"/>
        <v>88.1</v>
      </c>
      <c r="M8" s="11">
        <f t="shared" si="5"/>
        <v>92.74</v>
      </c>
      <c r="N8" s="7">
        <v>1159.27</v>
      </c>
      <c r="O8" s="7">
        <f t="shared" si="0"/>
        <v>347781</v>
      </c>
      <c r="Q8" s="8">
        <f t="shared" si="1"/>
        <v>0</v>
      </c>
    </row>
    <row r="9" spans="1:17" ht="150" x14ac:dyDescent="0.25">
      <c r="A9" s="5">
        <v>7</v>
      </c>
      <c r="B9" s="10">
        <v>2346</v>
      </c>
      <c r="C9" s="5" t="s">
        <v>16</v>
      </c>
      <c r="D9" s="6" t="s">
        <v>27</v>
      </c>
      <c r="E9" s="5" t="s">
        <v>25</v>
      </c>
      <c r="F9" s="11">
        <f t="shared" si="2"/>
        <v>643.26</v>
      </c>
      <c r="G9" s="12">
        <v>0</v>
      </c>
      <c r="H9" s="12">
        <v>0</v>
      </c>
      <c r="I9" s="12">
        <v>0</v>
      </c>
      <c r="J9" s="12">
        <v>0</v>
      </c>
      <c r="K9" s="11">
        <f t="shared" si="3"/>
        <v>12.83</v>
      </c>
      <c r="L9" s="11">
        <f t="shared" si="4"/>
        <v>59.08</v>
      </c>
      <c r="M9" s="11">
        <f t="shared" si="5"/>
        <v>62.19</v>
      </c>
      <c r="N9" s="7">
        <v>777.36</v>
      </c>
      <c r="O9" s="7">
        <f t="shared" si="0"/>
        <v>1823686.56</v>
      </c>
      <c r="Q9" s="8">
        <f t="shared" si="1"/>
        <v>0</v>
      </c>
    </row>
    <row r="10" spans="1:17" ht="90" x14ac:dyDescent="0.25">
      <c r="A10" s="5">
        <v>8</v>
      </c>
      <c r="B10" s="10">
        <v>5796</v>
      </c>
      <c r="C10" s="5" t="s">
        <v>16</v>
      </c>
      <c r="D10" s="6" t="s">
        <v>28</v>
      </c>
      <c r="E10" s="5" t="s">
        <v>29</v>
      </c>
      <c r="F10" s="11">
        <f t="shared" si="2"/>
        <v>15.46</v>
      </c>
      <c r="G10" s="12">
        <v>0</v>
      </c>
      <c r="H10" s="12">
        <v>0</v>
      </c>
      <c r="I10" s="12">
        <v>0</v>
      </c>
      <c r="J10" s="12">
        <v>0</v>
      </c>
      <c r="K10" s="11">
        <f t="shared" si="3"/>
        <v>0.31</v>
      </c>
      <c r="L10" s="11">
        <f t="shared" si="4"/>
        <v>1.42</v>
      </c>
      <c r="M10" s="11">
        <f t="shared" si="5"/>
        <v>1.5</v>
      </c>
      <c r="N10" s="7">
        <v>18.690000000000001</v>
      </c>
      <c r="O10" s="7">
        <f t="shared" si="0"/>
        <v>108327.24</v>
      </c>
      <c r="Q10" s="8">
        <f t="shared" si="1"/>
        <v>0</v>
      </c>
    </row>
    <row r="11" spans="1:17" ht="90" x14ac:dyDescent="0.25">
      <c r="A11" s="5">
        <v>9</v>
      </c>
      <c r="B11" s="10">
        <v>4032</v>
      </c>
      <c r="C11" s="5" t="s">
        <v>30</v>
      </c>
      <c r="D11" s="6" t="s">
        <v>31</v>
      </c>
      <c r="E11" s="5" t="s">
        <v>32</v>
      </c>
      <c r="F11" s="11">
        <f t="shared" si="2"/>
        <v>3.2199999999999989</v>
      </c>
      <c r="G11" s="12">
        <v>0</v>
      </c>
      <c r="H11" s="12">
        <f>ROUND(0.75*N11,2)</f>
        <v>87.82</v>
      </c>
      <c r="I11" s="12">
        <v>0</v>
      </c>
      <c r="J11" s="12">
        <f>ROUND(0.05*N11,2)</f>
        <v>5.85</v>
      </c>
      <c r="K11" s="11">
        <f t="shared" si="3"/>
        <v>1.93</v>
      </c>
      <c r="L11" s="11">
        <f t="shared" si="4"/>
        <v>8.9</v>
      </c>
      <c r="M11" s="11">
        <f t="shared" si="5"/>
        <v>9.3699999999999992</v>
      </c>
      <c r="N11" s="7">
        <v>117.09</v>
      </c>
      <c r="O11" s="7">
        <f t="shared" si="0"/>
        <v>472106.88</v>
      </c>
      <c r="Q11" s="8">
        <f t="shared" si="1"/>
        <v>0</v>
      </c>
    </row>
    <row r="12" spans="1:17" x14ac:dyDescent="0.25">
      <c r="A12" s="9" t="s">
        <v>33</v>
      </c>
      <c r="B12" s="13">
        <f>SUM(O3:O11)</f>
        <v>8650000.0000000019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</row>
    <row r="21" spans="4:5" x14ac:dyDescent="0.25">
      <c r="D21" s="18"/>
      <c r="E21"/>
    </row>
    <row r="22" spans="4:5" x14ac:dyDescent="0.25">
      <c r="D22" s="19"/>
      <c r="E22"/>
    </row>
  </sheetData>
  <mergeCells count="2">
    <mergeCell ref="G1:I1"/>
    <mergeCell ref="B12:O12"/>
  </mergeCells>
  <printOptions horizontalCentered="1" verticalCentered="1"/>
  <pageMargins left="0.23622047244094491" right="0.23622047244094491" top="0.78740157480314965" bottom="0.39370078740157483" header="0.31496062992125984" footer="0.31496062992125984"/>
  <pageSetup paperSize="9" scale="39" orientation="landscape" r:id="rId1"/>
  <headerFooter>
    <oddHeader>&amp;L&amp;G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475F4-5673-4BC0-8D48-41ABFFC68823}">
  <dimension ref="B1:P12"/>
  <sheetViews>
    <sheetView topLeftCell="A13" zoomScale="77" zoomScaleNormal="77" workbookViewId="0">
      <selection activeCell="F40" sqref="F40"/>
    </sheetView>
  </sheetViews>
  <sheetFormatPr defaultColWidth="8.85546875" defaultRowHeight="15" x14ac:dyDescent="0.25"/>
  <cols>
    <col min="1" max="1" width="33.140625" style="2" customWidth="1"/>
    <col min="2" max="2" width="13.28515625" style="2" bestFit="1" customWidth="1"/>
    <col min="3" max="4" width="8.85546875" style="2" bestFit="1" customWidth="1"/>
    <col min="5" max="5" width="44.85546875" style="1" customWidth="1"/>
    <col min="6" max="6" width="20.7109375" style="2" customWidth="1"/>
    <col min="7" max="14" width="20.7109375" style="2" hidden="1" customWidth="1"/>
    <col min="15" max="16" width="20.7109375" style="2" customWidth="1"/>
    <col min="17" max="17" width="8.85546875" style="2" bestFit="1" customWidth="1"/>
    <col min="18" max="16384" width="8.85546875" style="2"/>
  </cols>
  <sheetData>
    <row r="1" spans="2:16" x14ac:dyDescent="0.25">
      <c r="B1" s="3" t="s">
        <v>0</v>
      </c>
      <c r="C1" s="3" t="s">
        <v>1</v>
      </c>
      <c r="D1" s="3" t="s">
        <v>2</v>
      </c>
      <c r="E1" s="4" t="s">
        <v>3</v>
      </c>
      <c r="F1" s="3" t="s">
        <v>4</v>
      </c>
      <c r="G1" s="3" t="s">
        <v>5</v>
      </c>
      <c r="H1" s="15" t="s">
        <v>6</v>
      </c>
      <c r="I1" s="16"/>
      <c r="J1" s="17"/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</row>
    <row r="2" spans="2:16" x14ac:dyDescent="0.25">
      <c r="B2" s="3"/>
      <c r="C2" s="3"/>
      <c r="D2" s="3"/>
      <c r="E2" s="4"/>
      <c r="F2" s="3"/>
      <c r="G2" s="3"/>
      <c r="H2" s="3" t="s">
        <v>13</v>
      </c>
      <c r="I2" s="3" t="s">
        <v>14</v>
      </c>
      <c r="J2" s="3" t="s">
        <v>15</v>
      </c>
      <c r="K2" s="3"/>
      <c r="L2" s="3"/>
      <c r="M2" s="3"/>
      <c r="N2" s="3"/>
      <c r="O2" s="3"/>
      <c r="P2" s="3"/>
    </row>
    <row r="3" spans="2:16" ht="120" x14ac:dyDescent="0.25">
      <c r="B3" s="5">
        <v>1</v>
      </c>
      <c r="C3" s="10">
        <v>300</v>
      </c>
      <c r="D3" s="5" t="s">
        <v>16</v>
      </c>
      <c r="E3" s="6" t="s">
        <v>17</v>
      </c>
      <c r="F3" s="5" t="s">
        <v>18</v>
      </c>
      <c r="G3" s="11">
        <f>O3-SUM(H3:N3)</f>
        <v>439.03999999999996</v>
      </c>
      <c r="H3" s="12">
        <v>0</v>
      </c>
      <c r="I3" s="12">
        <v>0</v>
      </c>
      <c r="J3" s="12">
        <v>0</v>
      </c>
      <c r="K3" s="12">
        <v>0</v>
      </c>
      <c r="L3" s="11">
        <f>ROUND(0.0165*O3,2)</f>
        <v>8.75</v>
      </c>
      <c r="M3" s="11">
        <f>ROUND(0.076*O3,2)</f>
        <v>40.32</v>
      </c>
      <c r="N3" s="11">
        <f>ROUND(0.08*O3,2)</f>
        <v>42.44</v>
      </c>
      <c r="O3" s="7">
        <v>530.54999999999995</v>
      </c>
      <c r="P3" s="7">
        <f t="shared" ref="P3:P11" si="0">TRUNC(O3*C3,2)</f>
        <v>159165</v>
      </c>
    </row>
    <row r="4" spans="2:16" ht="105" x14ac:dyDescent="0.25">
      <c r="B4" s="5">
        <v>2</v>
      </c>
      <c r="C4" s="10">
        <v>5496</v>
      </c>
      <c r="D4" s="5" t="s">
        <v>16</v>
      </c>
      <c r="E4" s="6" t="s">
        <v>19</v>
      </c>
      <c r="F4" s="5" t="s">
        <v>18</v>
      </c>
      <c r="G4" s="11">
        <f t="shared" ref="G4:G11" si="1">O4-SUM(H4:N4)</f>
        <v>235.15</v>
      </c>
      <c r="H4" s="12">
        <v>0</v>
      </c>
      <c r="I4" s="12">
        <v>0</v>
      </c>
      <c r="J4" s="12">
        <v>0</v>
      </c>
      <c r="K4" s="12">
        <v>0</v>
      </c>
      <c r="L4" s="11">
        <f t="shared" ref="L4:L11" si="2">ROUND(0.0165*O4,2)</f>
        <v>4.6900000000000004</v>
      </c>
      <c r="M4" s="11">
        <f t="shared" ref="M4:M11" si="3">ROUND(0.076*O4,2)</f>
        <v>21.6</v>
      </c>
      <c r="N4" s="11">
        <f t="shared" ref="N4:N11" si="4">ROUND(0.08*O4,2)</f>
        <v>22.73</v>
      </c>
      <c r="O4" s="7">
        <v>284.17</v>
      </c>
      <c r="P4" s="7">
        <f t="shared" si="0"/>
        <v>1561798.32</v>
      </c>
    </row>
    <row r="5" spans="2:16" ht="30" x14ac:dyDescent="0.25">
      <c r="B5" s="5">
        <v>3</v>
      </c>
      <c r="C5" s="10">
        <v>12000</v>
      </c>
      <c r="D5" s="5" t="s">
        <v>16</v>
      </c>
      <c r="E5" s="6" t="s">
        <v>20</v>
      </c>
      <c r="F5" s="5" t="s">
        <v>21</v>
      </c>
      <c r="G5" s="11">
        <f t="shared" si="1"/>
        <v>3.84</v>
      </c>
      <c r="H5" s="12">
        <v>0</v>
      </c>
      <c r="I5" s="12">
        <v>0</v>
      </c>
      <c r="J5" s="12">
        <v>0</v>
      </c>
      <c r="K5" s="12">
        <v>0</v>
      </c>
      <c r="L5" s="11">
        <f t="shared" si="2"/>
        <v>0.08</v>
      </c>
      <c r="M5" s="11">
        <f t="shared" si="3"/>
        <v>0.35</v>
      </c>
      <c r="N5" s="11">
        <f t="shared" si="4"/>
        <v>0.37</v>
      </c>
      <c r="O5" s="7">
        <v>4.6399999999999997</v>
      </c>
      <c r="P5" s="7">
        <f t="shared" si="0"/>
        <v>55680</v>
      </c>
    </row>
    <row r="6" spans="2:16" ht="165" x14ac:dyDescent="0.25">
      <c r="B6" s="5">
        <v>4</v>
      </c>
      <c r="C6" s="10">
        <v>11600</v>
      </c>
      <c r="D6" s="5" t="s">
        <v>16</v>
      </c>
      <c r="E6" s="6" t="s">
        <v>22</v>
      </c>
      <c r="F6" s="5" t="s">
        <v>23</v>
      </c>
      <c r="G6" s="11">
        <f t="shared" si="1"/>
        <v>11.74</v>
      </c>
      <c r="H6" s="12">
        <v>0</v>
      </c>
      <c r="I6" s="12">
        <v>0</v>
      </c>
      <c r="J6" s="12">
        <v>0</v>
      </c>
      <c r="K6" s="12">
        <v>0</v>
      </c>
      <c r="L6" s="11">
        <f t="shared" si="2"/>
        <v>0.23</v>
      </c>
      <c r="M6" s="11">
        <f t="shared" si="3"/>
        <v>1.08</v>
      </c>
      <c r="N6" s="11">
        <f t="shared" si="4"/>
        <v>1.1299999999999999</v>
      </c>
      <c r="O6" s="7">
        <v>14.18</v>
      </c>
      <c r="P6" s="7">
        <f t="shared" si="0"/>
        <v>164488</v>
      </c>
    </row>
    <row r="7" spans="2:16" ht="195" x14ac:dyDescent="0.25">
      <c r="B7" s="5">
        <v>5</v>
      </c>
      <c r="C7" s="10">
        <v>3150</v>
      </c>
      <c r="D7" s="5" t="s">
        <v>16</v>
      </c>
      <c r="E7" s="6" t="s">
        <v>24</v>
      </c>
      <c r="F7" s="5" t="s">
        <v>25</v>
      </c>
      <c r="G7" s="11">
        <f t="shared" si="1"/>
        <v>1039.49</v>
      </c>
      <c r="H7" s="12">
        <v>0</v>
      </c>
      <c r="I7" s="12">
        <v>0</v>
      </c>
      <c r="J7" s="12">
        <v>0</v>
      </c>
      <c r="K7" s="12">
        <v>0</v>
      </c>
      <c r="L7" s="11">
        <f t="shared" si="2"/>
        <v>20.73</v>
      </c>
      <c r="M7" s="11">
        <f t="shared" si="3"/>
        <v>95.47</v>
      </c>
      <c r="N7" s="11">
        <f t="shared" si="4"/>
        <v>100.49</v>
      </c>
      <c r="O7" s="7">
        <v>1256.18</v>
      </c>
      <c r="P7" s="7">
        <f t="shared" si="0"/>
        <v>3956967</v>
      </c>
    </row>
    <row r="8" spans="2:16" ht="195" x14ac:dyDescent="0.25">
      <c r="B8" s="5">
        <v>6</v>
      </c>
      <c r="C8" s="10">
        <v>300</v>
      </c>
      <c r="D8" s="5" t="s">
        <v>16</v>
      </c>
      <c r="E8" s="6" t="s">
        <v>26</v>
      </c>
      <c r="F8" s="5" t="s">
        <v>25</v>
      </c>
      <c r="G8" s="11">
        <f t="shared" si="1"/>
        <v>959.3</v>
      </c>
      <c r="H8" s="12">
        <v>0</v>
      </c>
      <c r="I8" s="12">
        <v>0</v>
      </c>
      <c r="J8" s="12">
        <v>0</v>
      </c>
      <c r="K8" s="12">
        <v>0</v>
      </c>
      <c r="L8" s="11">
        <f t="shared" si="2"/>
        <v>19.13</v>
      </c>
      <c r="M8" s="11">
        <f t="shared" si="3"/>
        <v>88.1</v>
      </c>
      <c r="N8" s="11">
        <f t="shared" si="4"/>
        <v>92.74</v>
      </c>
      <c r="O8" s="7">
        <v>1159.27</v>
      </c>
      <c r="P8" s="7">
        <f t="shared" si="0"/>
        <v>347781</v>
      </c>
    </row>
    <row r="9" spans="2:16" ht="195" x14ac:dyDescent="0.25">
      <c r="B9" s="5">
        <v>7</v>
      </c>
      <c r="C9" s="10">
        <v>2346</v>
      </c>
      <c r="D9" s="5" t="s">
        <v>16</v>
      </c>
      <c r="E9" s="6" t="s">
        <v>27</v>
      </c>
      <c r="F9" s="5" t="s">
        <v>25</v>
      </c>
      <c r="G9" s="11">
        <f t="shared" si="1"/>
        <v>643.26</v>
      </c>
      <c r="H9" s="12">
        <v>0</v>
      </c>
      <c r="I9" s="12">
        <v>0</v>
      </c>
      <c r="J9" s="12">
        <v>0</v>
      </c>
      <c r="K9" s="12">
        <v>0</v>
      </c>
      <c r="L9" s="11">
        <f t="shared" si="2"/>
        <v>12.83</v>
      </c>
      <c r="M9" s="11">
        <f t="shared" si="3"/>
        <v>59.08</v>
      </c>
      <c r="N9" s="11">
        <f t="shared" si="4"/>
        <v>62.19</v>
      </c>
      <c r="O9" s="7">
        <v>777.36</v>
      </c>
      <c r="P9" s="7">
        <f t="shared" si="0"/>
        <v>1823686.56</v>
      </c>
    </row>
    <row r="10" spans="2:16" ht="96" customHeight="1" x14ac:dyDescent="0.25">
      <c r="B10" s="5">
        <v>8</v>
      </c>
      <c r="C10" s="10">
        <v>5796</v>
      </c>
      <c r="D10" s="5" t="s">
        <v>16</v>
      </c>
      <c r="E10" s="6" t="s">
        <v>28</v>
      </c>
      <c r="F10" s="5" t="s">
        <v>29</v>
      </c>
      <c r="G10" s="11">
        <f t="shared" si="1"/>
        <v>15.46</v>
      </c>
      <c r="H10" s="12">
        <v>0</v>
      </c>
      <c r="I10" s="12">
        <v>0</v>
      </c>
      <c r="J10" s="12">
        <v>0</v>
      </c>
      <c r="K10" s="12">
        <v>0</v>
      </c>
      <c r="L10" s="11">
        <f t="shared" si="2"/>
        <v>0.31</v>
      </c>
      <c r="M10" s="11">
        <f t="shared" si="3"/>
        <v>1.42</v>
      </c>
      <c r="N10" s="11">
        <f t="shared" si="4"/>
        <v>1.5</v>
      </c>
      <c r="O10" s="7">
        <v>18.690000000000001</v>
      </c>
      <c r="P10" s="7">
        <f t="shared" si="0"/>
        <v>108327.24</v>
      </c>
    </row>
    <row r="11" spans="2:16" ht="105" x14ac:dyDescent="0.25">
      <c r="B11" s="5">
        <v>9</v>
      </c>
      <c r="C11" s="10">
        <v>4032</v>
      </c>
      <c r="D11" s="5" t="s">
        <v>30</v>
      </c>
      <c r="E11" s="6" t="s">
        <v>31</v>
      </c>
      <c r="F11" s="5" t="s">
        <v>32</v>
      </c>
      <c r="G11" s="11">
        <f t="shared" si="1"/>
        <v>3.2199999999999989</v>
      </c>
      <c r="H11" s="12">
        <v>0</v>
      </c>
      <c r="I11" s="12">
        <f>ROUND(0.75*O11,2)</f>
        <v>87.82</v>
      </c>
      <c r="J11" s="12">
        <v>0</v>
      </c>
      <c r="K11" s="12">
        <f>ROUND(0.05*O11,2)</f>
        <v>5.85</v>
      </c>
      <c r="L11" s="11">
        <f t="shared" si="2"/>
        <v>1.93</v>
      </c>
      <c r="M11" s="11">
        <f t="shared" si="3"/>
        <v>8.9</v>
      </c>
      <c r="N11" s="11">
        <f t="shared" si="4"/>
        <v>9.3699999999999992</v>
      </c>
      <c r="O11" s="7">
        <v>117.09</v>
      </c>
      <c r="P11" s="7">
        <f t="shared" si="0"/>
        <v>472106.88</v>
      </c>
    </row>
    <row r="12" spans="2:16" x14ac:dyDescent="0.25">
      <c r="B12" s="9" t="s">
        <v>33</v>
      </c>
      <c r="C12" s="13">
        <f>SUM(P3:P11)</f>
        <v>8650000.0000000019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</row>
  </sheetData>
  <mergeCells count="2">
    <mergeCell ref="H1:J1"/>
    <mergeCell ref="C12:P12"/>
  </mergeCells>
  <printOptions horizontalCentered="1"/>
  <pageMargins left="0.78740157480314965" right="0.78740157480314965" top="0.78740157480314965" bottom="0.59055118110236227" header="0.31496062992125984" footer="0.31496062992125984"/>
  <pageSetup paperSize="9" scale="43" fitToWidth="0" orientation="portrait" r:id="rId1"/>
  <headerFooter>
    <oddHeader>&amp;L&amp;G</oddHeader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0EEAE814A79D40B0D8716E629F688E" ma:contentTypeVersion="13" ma:contentTypeDescription="Criar um novo documento." ma:contentTypeScope="" ma:versionID="a3a4730996860b084025431ce8e4ec33">
  <xsd:schema xmlns:xsd="http://www.w3.org/2001/XMLSchema" xmlns:xs="http://www.w3.org/2001/XMLSchema" xmlns:p="http://schemas.microsoft.com/office/2006/metadata/properties" xmlns:ns2="4f025b69-1c06-4233-b637-9ce8754d232a" xmlns:ns3="c23263e0-de7e-408c-88d9-b48697bb31d8" targetNamespace="http://schemas.microsoft.com/office/2006/metadata/properties" ma:root="true" ma:fieldsID="7eab6c0c034b711a84a7367c6985ae4a" ns2:_="" ns3:_="">
    <xsd:import namespace="4f025b69-1c06-4233-b637-9ce8754d232a"/>
    <xsd:import namespace="c23263e0-de7e-408c-88d9-b48697bb31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25b69-1c06-4233-b637-9ce8754d23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m" ma:readOnly="false" ma:fieldId="{5cf76f15-5ced-4ddc-b409-7134ff3c332f}" ma:taxonomyMulti="true" ma:sspId="56964641-ea61-4088-b91f-495c268070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3263e0-de7e-408c-88d9-b48697bb31d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0259171-f94b-4d7d-878c-ca966cf8347e}" ma:internalName="TaxCatchAll" ma:showField="CatchAllData" ma:web="c23263e0-de7e-408c-88d9-b48697bb31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23263e0-de7e-408c-88d9-b48697bb31d8" xsi:nil="true"/>
    <lcf76f155ced4ddcb4097134ff3c332f xmlns="4f025b69-1c06-4233-b637-9ce8754d232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F5CE9ED-FFE8-4B7E-9FDD-A1E95645AD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78884B-16E8-4B3F-B876-8147A2B625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025b69-1c06-4233-b637-9ce8754d232a"/>
    <ds:schemaRef ds:uri="c23263e0-de7e-408c-88d9-b48697bb31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B7A03F-1F7B-4BC8-8512-06A3F1E3B44E}">
  <ds:schemaRefs>
    <ds:schemaRef ds:uri="http://schemas.microsoft.com/office/2006/metadata/properties"/>
    <ds:schemaRef ds:uri="http://schemas.microsoft.com/office/infopath/2007/PartnerControls"/>
    <ds:schemaRef ds:uri="c23263e0-de7e-408c-88d9-b48697bb31d8"/>
    <ds:schemaRef ds:uri="4f025b69-1c06-4233-b637-9ce8754d232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 VALOR</vt:lpstr>
      <vt:lpstr>resumo</vt:lpstr>
      <vt:lpstr>'Planilha VALOR'!Area_de_impressao</vt:lpstr>
      <vt:lpstr>resumo!Area_de_impressao</vt:lpstr>
      <vt:lpstr>'Planilha VALOR'!Print_Area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Bernardo Assayag</dc:creator>
  <cp:keywords/>
  <dc:description/>
  <cp:lastModifiedBy>Roberto Polydoro</cp:lastModifiedBy>
  <cp:revision/>
  <cp:lastPrinted>2023-01-25T22:10:26Z</cp:lastPrinted>
  <dcterms:created xsi:type="dcterms:W3CDTF">2023-01-13T11:45:08Z</dcterms:created>
  <dcterms:modified xsi:type="dcterms:W3CDTF">2023-01-25T22:10:33Z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0x010100DC0EEAE814A79D40B0D8716E629F688E</vt:lpwstr>
  </property>
</Properties>
</file>