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85" tabRatio="832" activeTab="0"/>
  </bookViews>
  <sheets>
    <sheet name="MEMÓRIA" sheetId="1" r:id="rId1"/>
  </sheets>
  <externalReferences>
    <externalReference r:id="rId4"/>
  </externalReferences>
  <definedNames>
    <definedName name="_xlnm.Print_Area" localSheetId="0">'MEMÓRIA'!$A$1:$I$280</definedName>
    <definedName name="_xlnm.Print_Titles" localSheetId="0">'MEMÓRIA'!$10:$11</definedName>
  </definedNames>
  <calcPr fullCalcOnLoad="1"/>
</workbook>
</file>

<file path=xl/sharedStrings.xml><?xml version="1.0" encoding="utf-8"?>
<sst xmlns="http://schemas.openxmlformats.org/spreadsheetml/2006/main" count="773" uniqueCount="372">
  <si>
    <t>REVESTIMENTO:PISO, TETO E PAREDE</t>
  </si>
  <si>
    <t>4.2</t>
  </si>
  <si>
    <t>1.1</t>
  </si>
  <si>
    <t>1.2</t>
  </si>
  <si>
    <t>3.1</t>
  </si>
  <si>
    <t>3.2</t>
  </si>
  <si>
    <t>3.3</t>
  </si>
  <si>
    <t>3.4</t>
  </si>
  <si>
    <t>5.0</t>
  </si>
  <si>
    <t>H</t>
  </si>
  <si>
    <t>TRANSPORTE E ENTULLHO</t>
  </si>
  <si>
    <t>PINTURA</t>
  </si>
  <si>
    <t>4.3</t>
  </si>
  <si>
    <t>1.3</t>
  </si>
  <si>
    <t>5.1</t>
  </si>
  <si>
    <t>PREÇOS (R$)</t>
  </si>
  <si>
    <t>ITEM</t>
  </si>
  <si>
    <t>M</t>
  </si>
  <si>
    <t>M2</t>
  </si>
  <si>
    <t>00368</t>
  </si>
  <si>
    <t>00453</t>
  </si>
  <si>
    <t>4.1</t>
  </si>
  <si>
    <t>TOTAL GERAL</t>
  </si>
  <si>
    <t>DISCRIMINAÇÃO</t>
  </si>
  <si>
    <t>UN</t>
  </si>
  <si>
    <t>QUANT.</t>
  </si>
  <si>
    <t>TOTAL</t>
  </si>
  <si>
    <t>1.0</t>
  </si>
  <si>
    <t>SERVIÇOS PRELIMINARES</t>
  </si>
  <si>
    <t>SUBTOTAL 1.0</t>
  </si>
  <si>
    <t>2.0</t>
  </si>
  <si>
    <t>3.0</t>
  </si>
  <si>
    <t>SUBTOTAL 3.0</t>
  </si>
  <si>
    <t>4.0</t>
  </si>
  <si>
    <t>KG</t>
  </si>
  <si>
    <t>PLACA DE IDENTIFICACAO DE OBRA PUBLICA,TIPO BANNER/PLOTER, CONSTITUIDA POR LONAE IMPRESSAO DIGITAL</t>
  </si>
  <si>
    <t>10806</t>
  </si>
  <si>
    <t>10962</t>
  </si>
  <si>
    <t>PLACA DE IDENTIFICACAO DE OBRA PUBLICA,TIPO BANNER/PLOTTER,CONSTITUIDA POR LONA E IMPRESSAO DIGITAL,INCLUSIVE SUPORTES D E MADEIRA.FORNECIMENTO E COLOCACAO (OBS.:3% - DESGASTE DE FERRAMENTAS E EPI).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</si>
  <si>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</si>
  <si>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02.020.0002-A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</si>
  <si>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</si>
  <si>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</si>
  <si>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</si>
  <si>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</si>
  <si>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04.014.0095-A</t>
  </si>
  <si>
    <t>X</t>
  </si>
  <si>
    <t>UNIT s/ BDI</t>
  </si>
  <si>
    <t>UNITc/ BDI</t>
  </si>
  <si>
    <t>TOTAL s/ BDI</t>
  </si>
  <si>
    <t>TOTAL c/ BDI</t>
  </si>
  <si>
    <t>PINUS, EM PECAS DE 7,50X7,50CM (3"X3")</t>
  </si>
  <si>
    <t>SI00000088316</t>
  </si>
  <si>
    <t>SERVENTE COM ENCARGOS COMPLEMENTARES</t>
  </si>
  <si>
    <t>SI00000088309</t>
  </si>
  <si>
    <t>PEDREIRO COM ENCARGOS COMPLEMENTARES</t>
  </si>
  <si>
    <t>CHP</t>
  </si>
  <si>
    <t>L</t>
  </si>
  <si>
    <t>0034357</t>
  </si>
  <si>
    <t>0001381</t>
  </si>
  <si>
    <t>ARGAMASSA COLANTE AC I PARA CERAMICAS</t>
  </si>
  <si>
    <t>SI00000088256</t>
  </si>
  <si>
    <t>AZULEJISTA OU LADRILHISTA COM ENCARGOS COMPLEMENTARES</t>
  </si>
  <si>
    <t>0040547</t>
  </si>
  <si>
    <t>PARAFUSO ZINCADO, AUTOBROCANTE, FLANGEADO, 4,2 MM X 19 MM</t>
  </si>
  <si>
    <t>CENTO</t>
  </si>
  <si>
    <t>0000142</t>
  </si>
  <si>
    <t>310ML</t>
  </si>
  <si>
    <t>2.1</t>
  </si>
  <si>
    <t>2.2</t>
  </si>
  <si>
    <t>2.3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</si>
  <si>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</si>
  <si>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</si>
  <si>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</si>
  <si>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APROVAÇÃO: Eng. Eros dos Santos</t>
  </si>
  <si>
    <t>CODIGO EMOP/ SINAPI</t>
  </si>
  <si>
    <t>SI00000097640</t>
  </si>
  <si>
    <t>REMOÇÃO DE FORROS DE DRYWALL, PVC E FIBROMINERAL, DE FORMA MANUAL, SEM REAPROVEITAMENTO. AF_12/2017</t>
  </si>
  <si>
    <t>SI00000088278</t>
  </si>
  <si>
    <t>MONTADOR DE ESTRUTURA METÁLICA COM ENCARGOS COMPLEMENTARES</t>
  </si>
  <si>
    <t>SI00000087248</t>
  </si>
  <si>
    <t>REVESTIMENTO CERÂMICO PARA PISO COM PLACAS TIPO ESMALTADA EXTRA DE DIMENSÕES 35X35 CM APLICADA EM AMBIENTES DE ÁREA MAIOR QUE 10 M2. AF_06/2014</t>
  </si>
  <si>
    <t>0001287</t>
  </si>
  <si>
    <t>PISO EM CERAMICA ESMALTADA EXTRA, PEI MAIOR OU IGUAL A 4, FORMATO MENOR OU IGUAL A 2025 CM2</t>
  </si>
  <si>
    <t>SI00000087267</t>
  </si>
  <si>
    <t>REVESTIMENTO CERÂMICO PARA PAREDES INTERNAS COM PLACAS TIPO ESMALTADA EXTRA DE DIMENSÕES 20X20 CM APLICADAS EM AMBIENTES DE ÁREA MAIOR QUE 5 M² A MEIA ALTURA DAS PAREDES. AF_06/2014</t>
  </si>
  <si>
    <t>0000536</t>
  </si>
  <si>
    <t>REVESTIMENTO EM CERAMICA ESMALTADA EXTRA, PEI MENOR OU IGUAL A 3, FORMATO MENOR OU IGUAL A 2025 CM2</t>
  </si>
  <si>
    <t>SI00000088487</t>
  </si>
  <si>
    <t>APLICAÇÃO MANUAL DE PINTURA COM TINTA LÁTEX PVA EM PAREDES, DUAS DEMÃOS. AF_06/2014</t>
  </si>
  <si>
    <t>0007345</t>
  </si>
  <si>
    <t>SI00000088310</t>
  </si>
  <si>
    <t>PINTOR COM ENCARGOS COMPLEMENTARES</t>
  </si>
  <si>
    <t>SI00000088486</t>
  </si>
  <si>
    <t>APLICAÇÃO MANUAL DE PINTURA COM TINTA LÁTEX PVA EM TETO, DUAS DEMÃOS. AF_06/2014</t>
  </si>
  <si>
    <t>SI00000088495</t>
  </si>
  <si>
    <t>APLICAÇÃO E LIXAMENTO DE MASSA LÁTEX EM PAREDES, UMA DEMÃO. AF_06/2014</t>
  </si>
  <si>
    <t>0004051</t>
  </si>
  <si>
    <t>18L</t>
  </si>
  <si>
    <t>0003767</t>
  </si>
  <si>
    <t>SI00000094213</t>
  </si>
  <si>
    <t>TELHAMENTO COM TELHA DE AÇO/ALUMÍNIO E = 0,5 MM, COM ATÉ 2 ÁGUAS, INCLUSO IÇAMENTO. AF_07/2019</t>
  </si>
  <si>
    <t>0011029</t>
  </si>
  <si>
    <t>HASTE RETA PARA GANCHO DE FERRO GALVANIZADO, COM ROSCA 1/4 " X 30 CM PARA FIXACAO DE TELHA METALICA, INCLUI PORCA E ARRUELAS DE VEDACAO</t>
  </si>
  <si>
    <t>CJ</t>
  </si>
  <si>
    <t>0007243</t>
  </si>
  <si>
    <t>TELHA TRAPEZOIDAL EM ACO ZINCADO, SEM PINTURA, ALTURA DE APROXIMADAMENTE 40 MM, ESPESSURA DE 0,50 MM E LARGURA UTIL DE 980 MM</t>
  </si>
  <si>
    <t>SI00000088323</t>
  </si>
  <si>
    <t>TELHADISTA COM ENCARGOS COMPLEMENTARES</t>
  </si>
  <si>
    <t>SI00000093282</t>
  </si>
  <si>
    <t>SI00000093282 GUINCHO ELÉTRICO DE COLUNA, CAPACIDADE 400 KG, COM MOTO FREIO, MOTOR TRIFÁSICO DE 1,25 CV - CHI DIURNO. AF_03/2016</t>
  </si>
  <si>
    <t>CHI</t>
  </si>
  <si>
    <t>SI00000093281</t>
  </si>
  <si>
    <t>SI00000093281 GUINCHO ELÉTRICO DE COLUNA, CAPACIDADE 400 KG, COM MOTO FREIO, MOTOR TRIFÁSICO DE 1,25 CV - CHP DIURNO. AF_03/2016</t>
  </si>
  <si>
    <t>SI00000094227</t>
  </si>
  <si>
    <t>CALHA EM CHAPA DE AÇO GALVANIZADO NÚMERO 24, DESENVOLVIMENTO DE 33 CM, INCLUSO TRANSPORTE VERTICAL. AF_07/2019</t>
  </si>
  <si>
    <t>0040782</t>
  </si>
  <si>
    <t>CALHA QUADRADA DE CHAPA DE ACO GALVANIZADA NUM 24, CORTE 33 CM</t>
  </si>
  <si>
    <t>0013388</t>
  </si>
  <si>
    <t>SOLDA EM BARRA DE ESTANHO-CHUMBO 50/50</t>
  </si>
  <si>
    <t>0005104</t>
  </si>
  <si>
    <t>REBITE DE ALUMINIO VAZADO DE REPUXO, 3,2 X 8 MM (1KG = 1025 UNIDADES)</t>
  </si>
  <si>
    <t>0005061</t>
  </si>
  <si>
    <t>PREGO DE ACO POLIDO COM CABECA 18 X 27 (2 1/2 X 10)</t>
  </si>
  <si>
    <t>SELANTE ELASTICO MONOCOMPONENTE A BASE DE POLIURETANO (PU) PARA JUNTAS DIVERSAS</t>
  </si>
  <si>
    <t>SI00000096114</t>
  </si>
  <si>
    <t>FORRO EM DRYWALL, PARA AMBIENTES COMERCIAIS, INCLUSIVE ESTRUTURA DE FIXAÇÃO. AF_05/2017_P</t>
  </si>
  <si>
    <t>0043131</t>
  </si>
  <si>
    <t>ARAME GALVANIZADO 6 BWG, D = 5,16 MM (0,157 KG/M), OU 8 BWG, D = 4,19 MM (0,101 KG/M), OU 10 BWG, D = 3,40 MM (0,0713 KG/M)</t>
  </si>
  <si>
    <t>0039443</t>
  </si>
  <si>
    <t>PARAFUSO DRY WALL, EM ACO ZINCADO, CABECA LENTILHA E PONTA BROCA (LB), LARGURA 4,2 MM, COMPRIMENTO 13 MM</t>
  </si>
  <si>
    <t>0039435</t>
  </si>
  <si>
    <t>PARAFUSO DRY WALL, EM ACO FOSFATIZADO, CABECA TROMBETA E PONTA AGULHA (TA), COMPRIMENTO 25 MM</t>
  </si>
  <si>
    <t>0039434</t>
  </si>
  <si>
    <t>0039432</t>
  </si>
  <si>
    <t>FITA DE PAPEL REFORCADA COM LAMINA DE METAL PARA REFORCO DE CANTOS DE CHAPA DE GESSO PARA DRYWALL</t>
  </si>
  <si>
    <t>0039430</t>
  </si>
  <si>
    <t>PENDURAL OU PRESILHA REGULADORA, EM ACO GALVANIZADO, COM CORPO, MOLA E REBITE, PARA PERFIL TIPO CANALETA DE ESTRUTURA EM FORROS DRYWALL</t>
  </si>
  <si>
    <t>0039427</t>
  </si>
  <si>
    <t>PERFIL CANALETA, FORMATO C, EM ACO ZINCADO, PARA ESTRUTURA FORRO DRYWALL, E = 0,5 MM, *46 X 18* (L X H), COMPRIMENTO 3 M</t>
  </si>
  <si>
    <t>0039413</t>
  </si>
  <si>
    <t>SUBTOTAL 2.0</t>
  </si>
  <si>
    <t>SUB-TOTAL 4.0</t>
  </si>
  <si>
    <t>6.0</t>
  </si>
  <si>
    <t>6.1</t>
  </si>
  <si>
    <t>7.0</t>
  </si>
  <si>
    <t>7.1</t>
  </si>
  <si>
    <t>20115</t>
  </si>
  <si>
    <t>MAO-DE-OBRA DE PEDREIRO, INCLUSIVE ENCARGOS SOCIAIS DESONERADOS</t>
  </si>
  <si>
    <t>SI00000088267</t>
  </si>
  <si>
    <t>ENCANADOR OU BOMBEIRO HIDRÁULICO COM ENCARGOS COMPLEMENTARES</t>
  </si>
  <si>
    <t>20039</t>
  </si>
  <si>
    <t>MAO-DE-OBRA DE BOMBEIRO HIDRAULICO DA CONSTRUCAO CIVIL, INCLUSIVE ENCARGOS SOCIAIS DESONERADOS</t>
  </si>
  <si>
    <t>05.001.0015-A</t>
  </si>
  <si>
    <t>DEMOLICAO DE PISO DE LADRILHO COM RESPECTIVA CAMADA DE ARGAMASSA DE ASSENTAMENTO,INCLUSIVE EMPILHAMENTO LATERAL DENTRO D O CANTEIRO DE SERVICO (OBS.:3%-DESGASTE DE FERRAMENTAS E EPI).</t>
  </si>
  <si>
    <t>1.4</t>
  </si>
  <si>
    <t>SI00000097644</t>
  </si>
  <si>
    <t>REMOÇÃO DE PORTAS, DE FORMA MANUAL, SEM REAPROVEITAMENTO. AF_12/2017</t>
  </si>
  <si>
    <t>SI00000097666</t>
  </si>
  <si>
    <t>REMOÇÃO DE METAIS SANITÁRIOS, DE FORMA MANUAL, SEM REAPROVEITAMENTO. AF_12/2017</t>
  </si>
  <si>
    <t>1.6</t>
  </si>
  <si>
    <t>1.5</t>
  </si>
  <si>
    <t>SI00000100717</t>
  </si>
  <si>
    <t>LIXAMENTO MANUAL EM SUPERFÍCIES METÁLICAS EM OBRA. AF_01/2020</t>
  </si>
  <si>
    <t>0003768</t>
  </si>
  <si>
    <t>LIXA EM FOLHA PARA FERRO, NUMERO 150</t>
  </si>
  <si>
    <t>SI00000100720</t>
  </si>
  <si>
    <t>PINTURA COM TINTA ALQUÍDICA DE FUNDO (TIPO ZARCÃO) APLICADA A ROLO OU PINCEL SOBRE PERFIL METÁLICO EXECUTADO EM FÁBRICA (POR DEMÃO). AF_01/2020</t>
  </si>
  <si>
    <t>0011174</t>
  </si>
  <si>
    <t>PRIMER UNIVERSAL, FUNDO ANTICORROSIVO TIPO ZARCAO</t>
  </si>
  <si>
    <t>0005318</t>
  </si>
  <si>
    <t>SI00000100730</t>
  </si>
  <si>
    <t>0007304</t>
  </si>
  <si>
    <t>TINTA EPOXI BASE AGUA PREMIUM, BRANCA</t>
  </si>
  <si>
    <t>0005330</t>
  </si>
  <si>
    <t>DILUENTE EPOXI</t>
  </si>
  <si>
    <t>SI00000088312</t>
  </si>
  <si>
    <t>PINTOR PARA TINTA EPÓXI COM ENCARGOS COMPLEMENTARES</t>
  </si>
  <si>
    <t>16.034.0006-A</t>
  </si>
  <si>
    <t>IMPERMEABILIZACAO PAREDES DE ALVENARIA DE TIJOLOS CERAMICOS OU BLOCOS CONCRETO,C/FUROS,S/A PRESENCA DE CAL,C/ABSORCAO UM IDADE(UMIDADE ASCENDENTE)APLICANDO DUAS DEMAOS CRUZADAS CIMENTO POLIMERICO,ATENDENDO ABNT NBR 11905,CONSUMO 1KG/M2/DEMAO ,DESDE PISO ATE ALTURA 1 A 1,2M (OBS.:3%-DESGASTE DE FERRAMENTAS E EPI).</t>
  </si>
  <si>
    <t>14319</t>
  </si>
  <si>
    <t>CIMENTO POLIMERICO</t>
  </si>
  <si>
    <t>15.004.0202-A</t>
  </si>
  <si>
    <t>TUBO DE QUEDA EM PVC DE 100MM,INCLUSIVE "T" SANITARIO.FORNECIMENTO E ASSENTAMENTO (OBS.:3%-DESGASTE DE FERRAMENTAS E EPI).</t>
  </si>
  <si>
    <t>02831</t>
  </si>
  <si>
    <t>ANEL DE BORRACHA, PARA TUBO DE PVC-ESGOTO PRIMARIO, DE 100MM</t>
  </si>
  <si>
    <t>02667</t>
  </si>
  <si>
    <t>02617</t>
  </si>
  <si>
    <t>TUBO DE PVC RIGIDO, PONTA/BOLSA COM VIROLA, EM BARRAS DE 6,00M, DE 100MM</t>
  </si>
  <si>
    <t>30375</t>
  </si>
  <si>
    <t>15.003.0358-B SUPORTE 2 CHUMB. P/FIX. TUBUL. 4" E 6"</t>
  </si>
  <si>
    <t>ESQUADRIAS</t>
  </si>
  <si>
    <t>SI00000091341</t>
  </si>
  <si>
    <t>PORTA EM ALUMÍNIO DE ABRIR TIPO VENEZIANA COM GUARNIÇÃO, FIXAÇÃO COM PARAFUSOS - FORNECIMENTO E INSTALAÇÃO. AF_12/2019</t>
  </si>
  <si>
    <t>0039025</t>
  </si>
  <si>
    <t>PORTA DE ABRIR EM ALUMINIO TIPO VENEZIANA, ACABAMENTO ANODIZADO NATURAL, SEM GUARNICAO/ALIZAR/VISTA, 87 X 210 CM</t>
  </si>
  <si>
    <t>0036888</t>
  </si>
  <si>
    <t>0007568</t>
  </si>
  <si>
    <t>BUCHA DE NYLON SEM ABA S10, COM PARAFUSO DE 6,10 X 65 MM EM ACO ZINCADO COM ROSCA SOBERBA, CABECA CHATA E FENDA PHILLIPS</t>
  </si>
  <si>
    <t>EQUIPAMENTOS E METAIS</t>
  </si>
  <si>
    <t>18.009.0105-A</t>
  </si>
  <si>
    <t>TORNEIRA PARA LAVATORIO,TIPO BANCA COM ACIONAMENTO HIDROMECANICO,COM LEVE PRESSAO MANUAL.FORNECIMENTO</t>
  </si>
  <si>
    <t>13113</t>
  </si>
  <si>
    <t>15.004.0255-A</t>
  </si>
  <si>
    <t>BEBEDOURO ELETRICO,TIPO PRESSAO COM FILTRO INTERNO(EXCLUSIVE FORNECIMENTO DE APARELHO),COMPREENDENDO:2 VARAS DE ELETRODU TO PVC DE 3/4",COM LUVAS,10,00M DE FIO 2,5MM2,TOMADA DE EMBUTIR E CAIXA DE EMBUTIR,4,00M DE TUBO PVC DE 25MM,3,00M DE TU BO PVC DE 40MM,REGISTRO DE 3/4" E CONEXOES.INSTALACAO ATE ORALO EXISTENTE E ASSENTAMENTO (OBS.:3%-DESGASTE DE FERRAMENTAS E EPI).</t>
  </si>
  <si>
    <t>05103</t>
  </si>
  <si>
    <t>SOLVENTE (SOLUCAO LIMPADORA) P/CONEXOESDE PVC, EM FRASCOS PLASTICOS DE 1000CM3</t>
  </si>
  <si>
    <t>00702</t>
  </si>
  <si>
    <t>02339</t>
  </si>
  <si>
    <t>ADESIVO PLASTICO PARA PVC RIGIDO, EM BISNAGA DE 75G</t>
  </si>
  <si>
    <t>02341</t>
  </si>
  <si>
    <t>ELETRODUTO DE PVC PRETO, RIGIDO ROSQUEAVEL, COM ROSCA EM AMBAS EXTREMIDADES, EMBARRAS DE 3 METROS, DE 3/4"</t>
  </si>
  <si>
    <t>02614</t>
  </si>
  <si>
    <t>TUBO DE PVC RIGIDO SOLDAVEL, PONTA/BOLSA, PARA ESGOTO, EM BARRAS DE 6,00M, DE 040MM</t>
  </si>
  <si>
    <t>02643</t>
  </si>
  <si>
    <t>LUVA DE PVC RIGIDO ROSQUEAVEL, PARA ELETRODUTO, DE 3/4"</t>
  </si>
  <si>
    <t>02984</t>
  </si>
  <si>
    <t>RABICHO PLASTICO COM SAIDA DE 1/2" E COMCOMPRIMENTO DE 30CM</t>
  </si>
  <si>
    <t>04343</t>
  </si>
  <si>
    <t>TOMADA ELETRICA 2P+T, 20A/250V, PADRAO BRASILEIRO, DE EMBUTIR, COM PLACA 4"X2"</t>
  </si>
  <si>
    <t>00285</t>
  </si>
  <si>
    <t>FIO C/ISOLAMENTO TERMOPLASTICO ANTICHAMADE 750V, DE 02,5MM2</t>
  </si>
  <si>
    <t>05031</t>
  </si>
  <si>
    <t>TUBO DE PVC RIGIDO SOLDAVEL, PONTA/BOLSAC/VIROLA, EM BARRAS DE 6,00M, DE 025MM</t>
  </si>
  <si>
    <t>05726</t>
  </si>
  <si>
    <t>ADAPTADOR DE PVC, SOLDAVEL CURTO, COM BOLSA E ROSCA PARA REGISTRO, DE 025MMX3/4"</t>
  </si>
  <si>
    <t>05734</t>
  </si>
  <si>
    <t>05750</t>
  </si>
  <si>
    <t>CAIXA DE LUZ DE PVC, DE 4"x2"</t>
  </si>
  <si>
    <t>05780</t>
  </si>
  <si>
    <t>05791</t>
  </si>
  <si>
    <t>04706</t>
  </si>
  <si>
    <t>20060</t>
  </si>
  <si>
    <t>MAO-DE-OBRA DE ELETRICISTA DA CONSTRUCAOCIVIL, INCLUSIVE ENCARGOS SOCIAIS DESONERADOS</t>
  </si>
  <si>
    <t>18.016.0080-A</t>
  </si>
  <si>
    <t>SECADOR DE MAOS EM ACO INOXIDAVEL,COM SISTEMA FOTO-CELULAR BI-VOLT,EXCLUSIVE PONTO DE TOMADA.FORNECIMENTO E COLOCACAO (OBS.:3%-DESGASTE DE FERRAMENTAS E EPI).</t>
  </si>
  <si>
    <t>13144</t>
  </si>
  <si>
    <t>SECADOR DE MAOS EM ACO INOXIDAVEL, COM SISTEMA FOTO-CELULAR BI-VOLT</t>
  </si>
  <si>
    <t>05.001.0009-A</t>
  </si>
  <si>
    <t>DEMOLICAO DE REVESTIMENTO EM AZULEJOS,CERAMICAS OU MARMORE EM PAREDE,EXCLUSIVE A CAMADA DE ASSENTAMENTO (OBS.:3%-DESGASTE DE FERRAMENTAS E EPI).</t>
  </si>
  <si>
    <t>1.7</t>
  </si>
  <si>
    <t>SUB-TOTAL 6.0</t>
  </si>
  <si>
    <t>4.4</t>
  </si>
  <si>
    <t>SUB-TOTAL 5.0</t>
  </si>
  <si>
    <t>6.2</t>
  </si>
  <si>
    <t>6.3</t>
  </si>
  <si>
    <t>SUBTOTAL 7.0</t>
  </si>
  <si>
    <t>Serviço :  REFORMA DOS BANHEIROS DO PARQUE DE SAUDADE</t>
  </si>
  <si>
    <t>Local:Rua Elza Maia de Amorim, Saudade, Barra Mansa - RJ</t>
  </si>
  <si>
    <t>So00000097647</t>
  </si>
  <si>
    <t>REMOÇÃO DE TELHAS, DE FIBROCIMENTO, METÁLICA E CERÂMICA, DE FORMA MANUAL, SEM REAPROVEITAMENTO. AF_12/2017</t>
  </si>
  <si>
    <t>So00000088323</t>
  </si>
  <si>
    <t>So00000088316</t>
  </si>
  <si>
    <t>REMOÇÃO DE LOUÇAS SANITÁRIOS, DE FORMA MANUAL, SEM REAPROVEITAMENTO. AF_12/2017</t>
  </si>
  <si>
    <t>M²</t>
  </si>
  <si>
    <t>3.5</t>
  </si>
  <si>
    <t>1.9</t>
  </si>
  <si>
    <t>3.6</t>
  </si>
  <si>
    <t>3.7</t>
  </si>
  <si>
    <t>PINTURA COM TINTA ALQUIDICA DE ACABAMENTO APLICADA A ROLO OU PINCEL SOBRE PERFIL METÁLICO EXECUTADO EM FÁBRICA (POR DEMÃO). AF_01/2020</t>
  </si>
  <si>
    <t xml:space="preserve">COBERTURA </t>
  </si>
  <si>
    <t>6.4</t>
  </si>
  <si>
    <t>6.5</t>
  </si>
  <si>
    <t>6.6</t>
  </si>
  <si>
    <t>6.7</t>
  </si>
  <si>
    <t>1.8</t>
  </si>
  <si>
    <t>REMOÇÃO DE VIDRO LAMINADO, DE FORMA MANUAL, COM REAPROVEITAMENTO. AF_12/2017</t>
  </si>
  <si>
    <t>DATA: 29/10/2021</t>
  </si>
  <si>
    <t>FORNECIMENTO E ASSENTAMENTO DE VASO SANITÁRIO ACOPLADO COM CAIXA , INCLUSIVE LIGAÇÕES PARA O MESMO, PARA ATENDER PNE</t>
  </si>
  <si>
    <t>FORNECIMENTO E COLOCAÇÃO DE TAMPAS PARA VASOS</t>
  </si>
  <si>
    <t>6.8</t>
  </si>
  <si>
    <t>6.9</t>
  </si>
  <si>
    <t>PAR</t>
  </si>
  <si>
    <t>PROJETO REVISADO Engº Carlos R Azevedo</t>
  </si>
  <si>
    <t>SI00000097663</t>
  </si>
  <si>
    <t>REMOÇÃO DE LOUÇAS, DE FORMA MANUAL, SEM REAPROVEITAMENTO. AF_12/2017</t>
  </si>
  <si>
    <t>SI00000086932</t>
  </si>
  <si>
    <t>VASO SANITÁRIO SIFONADO COM CAIXA ACOPLADA LOUÇA BRANCA - PADRÃO MÉDIO, INCLUSO ENGATE FLEXÍVEL EM METAL CROMADO, 1/2  X 40CM - FORNECIMENTO E INSTALAÇÃO. AF_01/2020</t>
  </si>
  <si>
    <t>SI00000086888</t>
  </si>
  <si>
    <t>SI00000086887</t>
  </si>
  <si>
    <t>SI00000100849</t>
  </si>
  <si>
    <t>ASSENTO SANITÁRIO CONVENCIONAL - FORNECIMENTO E INSTALACAO. AF_01/2020</t>
  </si>
  <si>
    <t>0000377</t>
  </si>
  <si>
    <t>ASSENTO SANITARIO DE PLASTICO, TIPO CONVENCIONAL</t>
  </si>
  <si>
    <t>18.082.0051-A</t>
  </si>
  <si>
    <t>BANCA DE GRANITO CINZA ANDORINHA,COM 3CM DE ESPESSURA,COM ABERTURA PARA 2 CUBAS(EXCLUSIVE ESTAS),SOBRE APOIOS DE ALVENAR IA DE MEIA VEZ E VERGA DE CONCRETO,SEM REVESTIMENTO.FORNECIMENTO E COLOCACAO (OBS.:3%-DESGASTE DE FERRAMENTAS E EPI).</t>
  </si>
  <si>
    <t>13360</t>
  </si>
  <si>
    <t>BANCA DE GRANITO CINZA ANDORINHA, COM 3CM DE ESPESSURA, COM 2 ABERTURAS PARA CUBAS (EXCLUSIVE CUBA)</t>
  </si>
  <si>
    <t>30344</t>
  </si>
  <si>
    <t>12.003.0075-B ALVENARIA TIJ. FURADO 10X20X20CM</t>
  </si>
  <si>
    <t>30312</t>
  </si>
  <si>
    <t>11.013.0003-B VERGAS CONCR. ARMADO P/ ALVEN.</t>
  </si>
  <si>
    <t>M3</t>
  </si>
  <si>
    <t>18.016.0106-A</t>
  </si>
  <si>
    <t>BARRA DE APOIO EM ACO INOXIDAVEL AISI 304,TUBO DE 1.1/4",INCLUSIVE FIXACAO COM PARAFUSOS INOXIDAVEIS E BUCHAS PLASTICAS, COM 80CM,PARA PESSOAS COM NECESSIDADES ESPECIFICAS.FORNECIMENTO E COLOCACAO (OBS.:3%-DESGASTE DE FERRAMENTAS E EPI).</t>
  </si>
  <si>
    <t>13147</t>
  </si>
  <si>
    <t>BARRA DE APOIO, EM ACO INOXIDAVEL AISI 304, TUBO DE 1.1/4", COM 80CM</t>
  </si>
  <si>
    <t>05751</t>
  </si>
  <si>
    <t>CAIXA DE LUZ DE PVC, DE 4"x4"</t>
  </si>
  <si>
    <t>02961</t>
  </si>
  <si>
    <t>00115</t>
  </si>
  <si>
    <t>BUCHA E ARRUELA DE ALUMINIO PARA ELETRODUTO, DE 3/4"</t>
  </si>
  <si>
    <t>18.002.0027-A</t>
  </si>
  <si>
    <t>LAVATORIO DE LOUCA BRANCA DE EMBUTIR(CUBA),TIPO MEDIO LUXO,COM LADRAO,COM MEDIDAS EM TORNO DE 52X39CM.FERRAGENS EM METAL CROMADO:SIFAO 1680 1"X1.1/4",TORNEIRA PARA LAVATORIO TIPO BANCA 1193 OU SIMILAR DE 1/2" E VALVULA DE ESCOAMENTO 1603.RAB ICHO EM PVC.FORNECIMENTO</t>
  </si>
  <si>
    <t>03910</t>
  </si>
  <si>
    <t>CUBA DE LOUCA BRANCA, DE EMBUTIR, TIPO MEDIO LUXO, COM MEDIDAS EM TORNO DE (52X39)CM, COM LADRAO</t>
  </si>
  <si>
    <t>03902</t>
  </si>
  <si>
    <t>TORNEIRA PARA LAVATORIO TIPO BANCA, 1193OU SIMILAR DE 1/2"</t>
  </si>
  <si>
    <t>02355</t>
  </si>
  <si>
    <t>VALVULA DE ESCOAMENTO, P/LAVATORIO, 1603, EM METAL CROMADO, DE 1"</t>
  </si>
  <si>
    <t>05.001.0131-A</t>
  </si>
  <si>
    <t>REMOCAO DE VIDRO ACIMA DE 0,30X0,30M,COM LIMPEZA LOCAL (OBS.:3%-DESGASTE DE FERRAMENTAS E EPI).</t>
  </si>
  <si>
    <t>20152</t>
  </si>
  <si>
    <t>MAO-DE-OBRA DE VIDRACEIRO, INCLUSIVE ENCARGOS SOCIAIS DESONERADOS</t>
  </si>
  <si>
    <t>14.004.0073-A</t>
  </si>
  <si>
    <t>VIDRO LAMINADO,COM ESPESSURA DE 10MM.FORNECIMENTO E COLOCACAO (OBS.:10%-MATERIAL PARA FIXACAO DO VIDRO 3%-DESGASTE DE FERRAMENTAS E EPI).</t>
  </si>
  <si>
    <t>11374</t>
  </si>
  <si>
    <t>VIDRO LAMINADO, INCOLOR, COM 10MM DE ESPESSURA</t>
  </si>
  <si>
    <t>15.015.0036-A</t>
  </si>
  <si>
    <t>INSTALACAO DE UM CONJUNTO DE 2 PONTOS DE LUZ,APARENTE,EQUIVALENTE A 5 VARAS DE ELETRODUTO DE PVC RIGIDO DE 3/4",33,00M D E FIO 2,5MM2,CAIXAS,CONEXOES,LUVAS,CURVA E INTERRUPTOR DE SOBREPOR (OBS.:3%-DESGASTE DE FERRAMENTAS E EPI).</t>
  </si>
  <si>
    <t>05914</t>
  </si>
  <si>
    <t>INTERRUPTOR DE SOBREPOR SIMPLES, DE 10A-250V</t>
  </si>
  <si>
    <t>05269</t>
  </si>
  <si>
    <t>ABRACADEIRA TIPO COPO, DE 3/4"</t>
  </si>
  <si>
    <t>15.015.0036-5</t>
  </si>
  <si>
    <t>14.004.0073-5</t>
  </si>
  <si>
    <t>05.001.0131-5</t>
  </si>
  <si>
    <t>SIFAO PLASTICO EXTENSIVEL UNIVERSAL, TIPO COPO</t>
  </si>
  <si>
    <t>BANCA DE GRANITO CINZA ANDORINHA MEDINDO 1,80MX0,55M E 2CM DE ESP COM ABERTURA PARA DUAS CUBAS MÉDIAS NA COR BRANCA, INSTALADAS SOBRE CANTONEIRAS METÁLICAS, INCLUSIVE FORN DAS CUBAS , LAVATORIO DE LOUCA BRANCA DE EMBUTIR(CUBA),TIPO MEDIO LUXO,COM LADRAO,COM MEDIDAS EM TORNO DE 52X39CM.FERRAGENS EM METAL CROMADO:SIFAO PLASTICO EXTENSIVEL UNIVERSAL, TIPO COPO,TORNEIRA PARA LAVATORIO TIPO BANCA 1193 OU SIMILAR DE 1/2" E VALVULA DE ESCOAMENTO 1603.RAB ICHO EM PVC.FORNECIMENTOACESSÓRIOS E INSTALAÇÕES. (OBS.:3%-DESGASTE DE FERRAMENTAS E EPI).</t>
  </si>
  <si>
    <t>18.082.0051-A 18.002.0027-5</t>
  </si>
  <si>
    <t>ASSENTAMENTO DE VIDRO LAMINADO INCLUSIVE FORN DE ELEMENTOS DE VEDAÇÃO (OBS.:3%-DESGASTE DE FERRAMENTAS E EPI).</t>
  </si>
  <si>
    <t>ORÇAMENTO:  Engº Alfredo Cunha</t>
  </si>
  <si>
    <t>LEVANTAMENTO: Engº Carlos R Azevedo</t>
  </si>
  <si>
    <t>CONJ</t>
  </si>
  <si>
    <t>COMPOSIÇÃO DE PREÇOS  - BDI 28,82%</t>
  </si>
  <si>
    <t>INSTALAÇÃO DE PONTOS DE ILUMINAÇÃO CONTENDO 5M DE ELETRODUTO,10 M DE FIO FLEXÍVEL 2,5 MM² E 3 CAIXAS DE PASSAGEM 4"x2".</t>
  </si>
  <si>
    <t>18.002.0065-0</t>
  </si>
  <si>
    <t>VASO SANITÁRIO DE LOUÇA BRANCO TIPO POPULAR COM CAIXA ACOPLADA COMPLETO COM MEDIDAS EM TORNO DE 35X65X35</t>
  </si>
  <si>
    <t>14789</t>
  </si>
  <si>
    <t>05953</t>
  </si>
  <si>
    <t>03944</t>
  </si>
  <si>
    <t>03923</t>
  </si>
  <si>
    <t>VASO SANITÁRIO DE LOUÇA BRANCA , TIPO POPULAR COM CAIXA ACOPLADA, COMPLETO, COM MEDIDAS EM TORNO DE 35X65X35 CM, INCLUSIVE ASSENTO PLÁSTICO TIPO POPULAR, BOLSA DE LIGAÇÃO, RABICHO EM PVC E ACESSÓRIOS DE FIXAÇÃO.</t>
  </si>
  <si>
    <t>PREGO COM OU SEM CABECA, EM CAIXAS DE 50KG, OU QUANTIDADES EQUIVALENTES, Nº12X12A 18X30</t>
  </si>
  <si>
    <t>REJUNTE CIMENTICIO, QUALQUER COR</t>
  </si>
  <si>
    <t>MASSA DE REJUNTE EM PO PARA DRYWALL, A BASE DE GESSO, SECAGEM RAPIDA, PARA TRATAMENTO DE JUNTAS DE CHAPA DE GESSO (NECESSITA ADICAO DE AGUA)</t>
  </si>
  <si>
    <t>PLACA / CHAPA DE GESSO ACARTONADO, STANDARD (ST), COR BRANCA, E = 12,5 MM, 1200 X 2400 MM (L X C)</t>
  </si>
  <si>
    <t>TINTA LATEX PVA PREMIUM, COR BRANCA</t>
  </si>
  <si>
    <t>MASSA CORRIDA PVA PARA PAREDES INTERNAS</t>
  </si>
  <si>
    <t>LIXA EM FOLHA PARA PAREDE OU MADEIRA, NUMERO 120, COR VERMELHA</t>
  </si>
  <si>
    <t>DILUENTE AGUARRAS</t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</si>
  <si>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</si>
  <si>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</si>
  <si>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TE SANITARIO 90º DE PVC RIGIDO, DE (100X100)MM</t>
  </si>
  <si>
    <t>GUARNICAO / MOLDURA / ARREMATE DE ACABAMENTO PARA ESQUADRIA, EM ALUMINIO PERFIL 25, ACABAMENTO ANODIZADO BRANCO OU BRILHANTE, PARA 1 FACE</t>
  </si>
  <si>
    <t>TORNEIRA P/LAVATORIO,DE MESA,ACIONAMENTOHIDROMECANICO MANUAL E FECHAMENTO AUTOMATICO,CROMADA</t>
  </si>
  <si>
    <t>BEBEDOURO ELETRICO,TIPO PRESSAO COM FILTRO INTERNO(EXCLUSIVEFORNECIMENTO DE APARELHO),COMPREENDENDO:2 VARAS DE ELETRODUTO PVC DE 3/4",COM LUVAS,10,00M DE FIO 2,5MM2,TOMADA DE EMBUTIR E CAIXA DE EMBUTIR,4,00M DE TUBO PVC DE 25MM,3,00M DE TUBO PVC DE 40MM,REGISTRO DE 3/4" E CONEXOES.INSTALACAO ATE ORALO EXISTENTE E ASSENTAMENTO</t>
  </si>
  <si>
    <t>REGISTRO DE GAVETA DE BRONZE, DE 1ª QUALIDADE COM ROSCA DE AMBOS OS LADOS, DE 3/4"</t>
  </si>
  <si>
    <t>JOELHO 90º DE PVC SOLDAVEL, DE 025MM</t>
  </si>
  <si>
    <t>JOELHO 90º DE PVC SOLDAVEL COM BUCHA DELATAO, DE 25MMX1/2"</t>
  </si>
  <si>
    <t>JOELHO 90º DE PVC, PARA ESGOTO, DE 040MM</t>
  </si>
  <si>
    <t>JOELHO 45º DE PVC, PARA ESGOTO, DE 040MM</t>
  </si>
  <si>
    <t>VASO SANITÁRIO SIFONADO COM CAIXA ACOPLADA LOUÇA BRANCA - FORNECIMENTO E INSTALAÇÃO. AF_01/2020</t>
  </si>
  <si>
    <t>ENGATE FLEXÍVEL EM INOX, 1/2  X 40CM - FORNECIMENTO E INSTALAÇÃO. AF_01/2020</t>
  </si>
  <si>
    <t>KIT DE ACESSORIOS PARA FIXACAO, COMPREENDENDO PARAFUSOS, BUCHAS E ARRUELAS</t>
  </si>
  <si>
    <t>BOLSA DE LIGACAO PARA VASO SANITARIO</t>
  </si>
  <si>
    <t>ASSENTO PLASTICO, PARA VASO SANITARIO, TIPO POPULAR</t>
  </si>
  <si>
    <t>VASO SANITARIO, SIFONADO DE LOUCA BRANCA, TIPO POPULAR, COM CAIXA ACOPLADA</t>
  </si>
  <si>
    <t>CURVA 90º DE PVC RIGIDO, ROSQUEAVEL, PARA ELETRODUTO, DE 3/4"</t>
  </si>
  <si>
    <t>sinapi 0020262</t>
  </si>
  <si>
    <t>ALUGUEL CACAMBA DE ACO TIPO CONTAINER C/5M3 CAPAC.P/RETIRADA ENTULHO OBRA,INCL.CARREGA.,TRANSP.E DESCAR.LOCAIS AUTORIZ.</t>
  </si>
  <si>
    <t>Data-Base:   EMOP -  RJ / SINAPI e SCO-RJ- Desonerado - Base JAN-2022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</si>
</sst>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 * #,##0.00_ ;_ * \-#,##0.00_ ;_ * &quot;-&quot;??_ ;_ @_ "/>
    <numFmt numFmtId="175" formatCode="0.00;[Red]0.00"/>
    <numFmt numFmtId="176" formatCode="_([$€]* #,##0.00_);_([$€]* \(#,##0.00\);_([$€]* &quot;-&quot;??_);_(@_)"/>
    <numFmt numFmtId="177" formatCode="#,##0.0"/>
    <numFmt numFmtId="178" formatCode="dd/mm/yy;@"/>
    <numFmt numFmtId="179" formatCode="#,##0.000"/>
    <numFmt numFmtId="180" formatCode="#,##0.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#,##0.00;[Red]#,##0.00"/>
    <numFmt numFmtId="186" formatCode="&quot;Ativar&quot;;&quot;Ativar&quot;;&quot;Desativar&quot;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_);_(* \(#,##0.0\);_(* &quot;-&quot;??_);_(@_)"/>
    <numFmt numFmtId="192" formatCode="_(* #,##0_);_(* \(#,##0\);_(* &quot;-&quot;??_);_(@_)"/>
    <numFmt numFmtId="193" formatCode="[$-416]dddd\,\ d&quot; de &quot;mmmm&quot; de &quot;yyyy"/>
    <numFmt numFmtId="194" formatCode="#,##0.00_ ;\-#,##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53" applyNumberFormat="1" applyFont="1" applyBorder="1" applyAlignment="1">
      <alignment horizontal="center"/>
      <protection/>
    </xf>
    <xf numFmtId="4" fontId="7" fillId="0" borderId="0" xfId="53" applyNumberFormat="1" applyFont="1" applyBorder="1" applyAlignment="1">
      <alignment/>
      <protection/>
    </xf>
    <xf numFmtId="4" fontId="7" fillId="0" borderId="0" xfId="53" applyNumberFormat="1" applyFont="1" applyBorder="1" applyAlignment="1">
      <alignment horizontal="right" wrapText="1"/>
      <protection/>
    </xf>
    <xf numFmtId="0" fontId="7" fillId="0" borderId="0" xfId="53" applyFont="1" applyBorder="1" applyAlignment="1">
      <alignment horizontal="justify" vertical="top"/>
      <protection/>
    </xf>
    <xf numFmtId="177" fontId="7" fillId="0" borderId="0" xfId="53" applyNumberFormat="1" applyFont="1" applyBorder="1" applyAlignment="1">
      <alignment/>
      <protection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/>
    </xf>
    <xf numFmtId="4" fontId="7" fillId="8" borderId="0" xfId="0" applyNumberFormat="1" applyFont="1" applyFill="1" applyBorder="1" applyAlignment="1">
      <alignment horizontal="right" wrapText="1"/>
    </xf>
    <xf numFmtId="4" fontId="7" fillId="8" borderId="0" xfId="53" applyNumberFormat="1" applyFont="1" applyFill="1" applyBorder="1" applyAlignment="1">
      <alignment horizontal="right" wrapText="1"/>
      <protection/>
    </xf>
    <xf numFmtId="0" fontId="7" fillId="8" borderId="0" xfId="53" applyFont="1" applyFill="1" applyBorder="1" applyAlignment="1">
      <alignment horizontal="justify" vertical="top"/>
      <protection/>
    </xf>
    <xf numFmtId="4" fontId="7" fillId="8" borderId="0" xfId="53" applyNumberFormat="1" applyFont="1" applyFill="1" applyBorder="1" applyAlignment="1">
      <alignment horizontal="center"/>
      <protection/>
    </xf>
    <xf numFmtId="177" fontId="7" fillId="8" borderId="0" xfId="53" applyNumberFormat="1" applyFont="1" applyFill="1" applyBorder="1" applyAlignment="1">
      <alignment/>
      <protection/>
    </xf>
    <xf numFmtId="4" fontId="7" fillId="8" borderId="0" xfId="53" applyNumberFormat="1" applyFont="1" applyFill="1" applyBorder="1" applyAlignment="1">
      <alignment/>
      <protection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49" fontId="58" fillId="35" borderId="10" xfId="52" applyNumberFormat="1" applyFont="1" applyFill="1" applyBorder="1" applyAlignment="1">
      <alignment horizontal="center"/>
      <protection/>
    </xf>
    <xf numFmtId="4" fontId="58" fillId="35" borderId="10" xfId="52" applyNumberFormat="1" applyFont="1" applyFill="1" applyBorder="1" applyAlignment="1">
      <alignment horizontal="left"/>
      <protection/>
    </xf>
    <xf numFmtId="4" fontId="58" fillId="35" borderId="11" xfId="52" applyNumberFormat="1" applyFont="1" applyFill="1" applyBorder="1" applyAlignment="1">
      <alignment horizontal="left"/>
      <protection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58" fillId="35" borderId="13" xfId="52" applyNumberFormat="1" applyFont="1" applyFill="1" applyBorder="1" applyAlignment="1">
      <alignment horizontal="center"/>
      <protection/>
    </xf>
    <xf numFmtId="4" fontId="58" fillId="35" borderId="13" xfId="51" applyNumberFormat="1" applyFont="1" applyFill="1" applyBorder="1" applyAlignment="1">
      <alignment horizontal="left"/>
      <protection/>
    </xf>
    <xf numFmtId="4" fontId="58" fillId="35" borderId="0" xfId="51" applyNumberFormat="1" applyFont="1" applyFill="1" applyBorder="1" applyAlignment="1">
      <alignment horizontal="left"/>
      <protection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/>
    </xf>
    <xf numFmtId="49" fontId="58" fillId="35" borderId="15" xfId="52" applyNumberFormat="1" applyFont="1" applyFill="1" applyBorder="1" applyAlignment="1">
      <alignment horizontal="center"/>
      <protection/>
    </xf>
    <xf numFmtId="49" fontId="58" fillId="35" borderId="16" xfId="52" applyNumberFormat="1" applyFont="1" applyFill="1" applyBorder="1" applyAlignment="1">
      <alignment horizontal="center"/>
      <protection/>
    </xf>
    <xf numFmtId="4" fontId="59" fillId="35" borderId="16" xfId="52" applyNumberFormat="1" applyFont="1" applyFill="1" applyBorder="1" applyAlignment="1">
      <alignment vertical="center" readingOrder="1"/>
      <protection/>
    </xf>
    <xf numFmtId="0" fontId="34" fillId="0" borderId="16" xfId="0" applyFont="1" applyBorder="1" applyAlignment="1">
      <alignment/>
    </xf>
    <xf numFmtId="0" fontId="10" fillId="35" borderId="17" xfId="52" applyFont="1" applyFill="1" applyBorder="1" applyAlignment="1">
      <alignment/>
      <protection/>
    </xf>
    <xf numFmtId="49" fontId="58" fillId="35" borderId="11" xfId="51" applyNumberFormat="1" applyFont="1" applyFill="1" applyBorder="1" applyAlignment="1">
      <alignment horizontal="center"/>
      <protection/>
    </xf>
    <xf numFmtId="49" fontId="58" fillId="35" borderId="0" xfId="51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36" borderId="18" xfId="53" applyFont="1" applyFill="1" applyBorder="1" applyAlignment="1">
      <alignment horizontal="center" vertical="center"/>
      <protection/>
    </xf>
    <xf numFmtId="0" fontId="4" fillId="36" borderId="18" xfId="53" applyFont="1" applyFill="1" applyBorder="1" applyAlignment="1">
      <alignment horizontal="center" vertical="center" wrapText="1"/>
      <protection/>
    </xf>
    <xf numFmtId="0" fontId="4" fillId="36" borderId="18" xfId="53" applyFont="1" applyFill="1" applyBorder="1" applyAlignment="1">
      <alignment horizontal="justify" vertical="top" wrapText="1"/>
      <protection/>
    </xf>
    <xf numFmtId="4" fontId="4" fillId="36" borderId="18" xfId="53" applyNumberFormat="1" applyFont="1" applyFill="1" applyBorder="1" applyAlignment="1">
      <alignment horizontal="center" vertical="center"/>
      <protection/>
    </xf>
    <xf numFmtId="4" fontId="4" fillId="36" borderId="18" xfId="53" applyNumberFormat="1" applyFont="1" applyFill="1" applyBorder="1" applyAlignment="1">
      <alignment/>
      <protection/>
    </xf>
    <xf numFmtId="4" fontId="4" fillId="36" borderId="18" xfId="53" applyNumberFormat="1" applyFont="1" applyFill="1" applyBorder="1" applyAlignment="1">
      <alignment horizontal="right"/>
      <protection/>
    </xf>
    <xf numFmtId="4" fontId="4" fillId="36" borderId="18" xfId="0" applyNumberFormat="1" applyFont="1" applyFill="1" applyBorder="1" applyAlignment="1">
      <alignment horizontal="right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4" fontId="4" fillId="0" borderId="0" xfId="53" applyNumberFormat="1" applyFont="1" applyFill="1" applyBorder="1" applyAlignment="1">
      <alignment horizontal="center" vertical="center"/>
      <protection/>
    </xf>
    <xf numFmtId="4" fontId="4" fillId="0" borderId="0" xfId="53" applyNumberFormat="1" applyFont="1" applyFill="1" applyBorder="1" applyAlignment="1">
      <alignment/>
      <protection/>
    </xf>
    <xf numFmtId="4" fontId="4" fillId="0" borderId="0" xfId="53" applyNumberFormat="1" applyFont="1" applyFill="1" applyBorder="1" applyAlignment="1">
      <alignment horizontal="right"/>
      <protection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justify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justify" vertical="top" wrapText="1"/>
    </xf>
    <xf numFmtId="4" fontId="6" fillId="36" borderId="1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4" fillId="36" borderId="18" xfId="59" applyNumberFormat="1" applyFont="1" applyFill="1" applyBorder="1" applyAlignment="1">
      <alignment horizontal="justify" vertical="justify" wrapText="1"/>
    </xf>
    <xf numFmtId="4" fontId="4" fillId="36" borderId="18" xfId="59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justify" vertical="justify" wrapText="1"/>
    </xf>
    <xf numFmtId="4" fontId="4" fillId="0" borderId="0" xfId="59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justify" wrapText="1"/>
    </xf>
    <xf numFmtId="174" fontId="4" fillId="36" borderId="18" xfId="59" applyFont="1" applyFill="1" applyBorder="1" applyAlignment="1">
      <alignment horizontal="center" vertical="center"/>
    </xf>
    <xf numFmtId="174" fontId="4" fillId="0" borderId="0" xfId="59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Border="1" applyAlignment="1">
      <alignment horizontal="justify" vertical="justify" wrapText="1"/>
    </xf>
    <xf numFmtId="4" fontId="3" fillId="0" borderId="0" xfId="59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15" fillId="36" borderId="18" xfId="0" applyFont="1" applyFill="1" applyBorder="1" applyAlignment="1">
      <alignment horizontal="center" vertical="center"/>
    </xf>
    <xf numFmtId="49" fontId="15" fillId="36" borderId="18" xfId="0" applyNumberFormat="1" applyFont="1" applyFill="1" applyBorder="1" applyAlignment="1">
      <alignment horizontal="center" vertical="center" wrapText="1"/>
    </xf>
    <xf numFmtId="0" fontId="15" fillId="36" borderId="18" xfId="59" applyNumberFormat="1" applyFont="1" applyFill="1" applyBorder="1" applyAlignment="1">
      <alignment horizontal="justify" vertical="justify" wrapText="1"/>
    </xf>
    <xf numFmtId="4" fontId="15" fillId="36" borderId="18" xfId="59" applyNumberFormat="1" applyFont="1" applyFill="1" applyBorder="1" applyAlignment="1">
      <alignment horizontal="right"/>
    </xf>
    <xf numFmtId="4" fontId="15" fillId="36" borderId="18" xfId="0" applyNumberFormat="1" applyFont="1" applyFill="1" applyBorder="1" applyAlignment="1">
      <alignment horizontal="right"/>
    </xf>
    <xf numFmtId="4" fontId="15" fillId="36" borderId="18" xfId="53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justify" wrapText="1"/>
    </xf>
    <xf numFmtId="174" fontId="15" fillId="0" borderId="0" xfId="59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/>
    </xf>
    <xf numFmtId="4" fontId="15" fillId="0" borderId="0" xfId="59" applyNumberFormat="1" applyFont="1" applyFill="1" applyBorder="1" applyAlignment="1">
      <alignment horizontal="right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justify" wrapText="1"/>
    </xf>
    <xf numFmtId="0" fontId="3" fillId="0" borderId="22" xfId="0" applyFont="1" applyBorder="1" applyAlignment="1">
      <alignment vertical="justify" wrapText="1"/>
    </xf>
    <xf numFmtId="0" fontId="3" fillId="0" borderId="20" xfId="0" applyFont="1" applyBorder="1" applyAlignment="1">
      <alignment vertical="justify" wrapText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35" borderId="18" xfId="53" applyFont="1" applyFill="1" applyBorder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 vertical="center" wrapText="1"/>
      <protection/>
    </xf>
    <xf numFmtId="0" fontId="4" fillId="35" borderId="18" xfId="53" applyFont="1" applyFill="1" applyBorder="1" applyAlignment="1">
      <alignment horizontal="justify" vertical="top" wrapText="1"/>
      <protection/>
    </xf>
    <xf numFmtId="4" fontId="4" fillId="35" borderId="20" xfId="53" applyNumberFormat="1" applyFont="1" applyFill="1" applyBorder="1" applyAlignment="1">
      <alignment horizontal="center" vertical="center"/>
      <protection/>
    </xf>
    <xf numFmtId="4" fontId="4" fillId="35" borderId="21" xfId="53" applyNumberFormat="1" applyFont="1" applyFill="1" applyBorder="1" applyAlignment="1">
      <alignment/>
      <protection/>
    </xf>
    <xf numFmtId="4" fontId="4" fillId="35" borderId="21" xfId="53" applyNumberFormat="1" applyFont="1" applyFill="1" applyBorder="1" applyAlignment="1">
      <alignment horizontal="right"/>
      <protection/>
    </xf>
    <xf numFmtId="4" fontId="4" fillId="35" borderId="22" xfId="53" applyNumberFormat="1" applyFont="1" applyFill="1" applyBorder="1" applyAlignment="1">
      <alignment horizontal="right"/>
      <protection/>
    </xf>
    <xf numFmtId="4" fontId="4" fillId="35" borderId="18" xfId="53" applyNumberFormat="1" applyFont="1" applyFill="1" applyBorder="1" applyAlignment="1">
      <alignment horizontal="right"/>
      <protection/>
    </xf>
    <xf numFmtId="4" fontId="4" fillId="35" borderId="18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 vertical="center" wrapText="1"/>
    </xf>
    <xf numFmtId="0" fontId="4" fillId="35" borderId="0" xfId="59" applyNumberFormat="1" applyFont="1" applyFill="1" applyBorder="1" applyAlignment="1">
      <alignment horizontal="justify" vertical="justify" wrapText="1"/>
    </xf>
    <xf numFmtId="4" fontId="4" fillId="35" borderId="0" xfId="59" applyNumberFormat="1" applyFont="1" applyFill="1" applyBorder="1" applyAlignment="1">
      <alignment horizontal="right"/>
    </xf>
    <xf numFmtId="4" fontId="4" fillId="35" borderId="0" xfId="0" applyNumberFormat="1" applyFont="1" applyFill="1" applyBorder="1" applyAlignment="1">
      <alignment horizontal="right"/>
    </xf>
    <xf numFmtId="4" fontId="4" fillId="35" borderId="0" xfId="53" applyNumberFormat="1" applyFont="1" applyFill="1" applyBorder="1" applyAlignment="1">
      <alignment horizontal="right"/>
      <protection/>
    </xf>
    <xf numFmtId="4" fontId="3" fillId="35" borderId="0" xfId="53" applyNumberFormat="1" applyFont="1" applyFill="1" applyBorder="1" applyAlignment="1">
      <alignment horizontal="right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35" borderId="15" xfId="52" applyFont="1" applyFill="1" applyBorder="1" applyAlignment="1">
      <alignment horizontal="left"/>
      <protection/>
    </xf>
    <xf numFmtId="0" fontId="10" fillId="35" borderId="16" xfId="52" applyFont="1" applyFill="1" applyBorder="1" applyAlignment="1">
      <alignment horizontal="left"/>
      <protection/>
    </xf>
    <xf numFmtId="0" fontId="10" fillId="35" borderId="17" xfId="52" applyFont="1" applyFill="1" applyBorder="1" applyAlignment="1">
      <alignment horizontal="left"/>
      <protection/>
    </xf>
    <xf numFmtId="49" fontId="58" fillId="35" borderId="15" xfId="52" applyNumberFormat="1" applyFont="1" applyFill="1" applyBorder="1" applyAlignment="1">
      <alignment horizontal="center" vertical="center" wrapText="1"/>
      <protection/>
    </xf>
    <xf numFmtId="49" fontId="58" fillId="35" borderId="16" xfId="52" applyNumberFormat="1" applyFont="1" applyFill="1" applyBorder="1" applyAlignment="1">
      <alignment horizontal="center" vertical="center" wrapText="1"/>
      <protection/>
    </xf>
    <xf numFmtId="4" fontId="11" fillId="35" borderId="0" xfId="51" applyNumberFormat="1" applyFont="1" applyFill="1" applyBorder="1" applyAlignment="1">
      <alignment horizontal="left" vertical="center" wrapText="1" readingOrder="1"/>
      <protection/>
    </xf>
    <xf numFmtId="4" fontId="11" fillId="35" borderId="14" xfId="51" applyNumberFormat="1" applyFont="1" applyFill="1" applyBorder="1" applyAlignment="1">
      <alignment horizontal="left" vertical="center" wrapText="1" readingOrder="1"/>
      <protection/>
    </xf>
    <xf numFmtId="0" fontId="10" fillId="35" borderId="13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4" fontId="60" fillId="35" borderId="0" xfId="51" applyNumberFormat="1" applyFont="1" applyFill="1" applyBorder="1" applyAlignment="1">
      <alignment horizontal="left" vertical="center" readingOrder="1"/>
      <protection/>
    </xf>
    <xf numFmtId="4" fontId="60" fillId="35" borderId="14" xfId="51" applyNumberFormat="1" applyFont="1" applyFill="1" applyBorder="1" applyAlignment="1">
      <alignment horizontal="left" vertical="center" readingOrder="1"/>
      <protection/>
    </xf>
    <xf numFmtId="4" fontId="61" fillId="35" borderId="13" xfId="51" applyNumberFormat="1" applyFont="1" applyFill="1" applyBorder="1" applyAlignment="1">
      <alignment horizontal="left" vertical="center"/>
      <protection/>
    </xf>
    <xf numFmtId="4" fontId="61" fillId="35" borderId="0" xfId="51" applyNumberFormat="1" applyFont="1" applyFill="1" applyBorder="1" applyAlignment="1">
      <alignment horizontal="left" vertical="center"/>
      <protection/>
    </xf>
    <xf numFmtId="4" fontId="61" fillId="35" borderId="14" xfId="51" applyNumberFormat="1" applyFont="1" applyFill="1" applyBorder="1" applyAlignment="1">
      <alignment horizontal="left" vertical="center"/>
      <protection/>
    </xf>
    <xf numFmtId="4" fontId="62" fillId="35" borderId="0" xfId="52" applyNumberFormat="1" applyFont="1" applyFill="1" applyBorder="1" applyAlignment="1">
      <alignment horizontal="left" vertical="center" readingOrder="1"/>
      <protection/>
    </xf>
    <xf numFmtId="4" fontId="62" fillId="35" borderId="14" xfId="52" applyNumberFormat="1" applyFont="1" applyFill="1" applyBorder="1" applyAlignment="1">
      <alignment horizontal="left" vertical="center" readingOrder="1"/>
      <protection/>
    </xf>
    <xf numFmtId="4" fontId="63" fillId="35" borderId="11" xfId="51" applyNumberFormat="1" applyFont="1" applyFill="1" applyBorder="1" applyAlignment="1">
      <alignment horizontal="left" vertical="center" readingOrder="1"/>
      <protection/>
    </xf>
    <xf numFmtId="4" fontId="63" fillId="35" borderId="12" xfId="51" applyNumberFormat="1" applyFont="1" applyFill="1" applyBorder="1" applyAlignment="1">
      <alignment horizontal="left" vertical="center" readingOrder="1"/>
      <protection/>
    </xf>
    <xf numFmtId="4" fontId="63" fillId="35" borderId="0" xfId="51" applyNumberFormat="1" applyFont="1" applyFill="1" applyBorder="1" applyAlignment="1">
      <alignment horizontal="left" vertical="center" readingOrder="1"/>
      <protection/>
    </xf>
    <xf numFmtId="4" fontId="63" fillId="35" borderId="14" xfId="51" applyNumberFormat="1" applyFont="1" applyFill="1" applyBorder="1" applyAlignment="1">
      <alignment horizontal="left" vertical="center" readingOrder="1"/>
      <protection/>
    </xf>
    <xf numFmtId="4" fontId="10" fillId="35" borderId="13" xfId="52" applyNumberFormat="1" applyFont="1" applyFill="1" applyBorder="1" applyAlignment="1">
      <alignment horizontal="left" vertical="center"/>
      <protection/>
    </xf>
    <xf numFmtId="4" fontId="10" fillId="35" borderId="0" xfId="52" applyNumberFormat="1" applyFont="1" applyFill="1" applyBorder="1" applyAlignment="1">
      <alignment horizontal="left" vertical="center"/>
      <protection/>
    </xf>
    <xf numFmtId="4" fontId="10" fillId="35" borderId="14" xfId="52" applyNumberFormat="1" applyFont="1" applyFill="1" applyBorder="1" applyAlignment="1">
      <alignment horizontal="left" vertical="center"/>
      <protection/>
    </xf>
    <xf numFmtId="0" fontId="12" fillId="35" borderId="13" xfId="0" applyFont="1" applyFill="1" applyBorder="1" applyAlignment="1">
      <alignment horizontal="left" vertical="center" wrapText="1" readingOrder="1"/>
    </xf>
    <xf numFmtId="0" fontId="12" fillId="35" borderId="0" xfId="0" applyFont="1" applyFill="1" applyBorder="1" applyAlignment="1">
      <alignment horizontal="left" vertical="center" wrapText="1" readingOrder="1"/>
    </xf>
    <xf numFmtId="0" fontId="12" fillId="35" borderId="14" xfId="0" applyFont="1" applyFill="1" applyBorder="1" applyAlignment="1">
      <alignment horizontal="left" vertical="center" wrapText="1" readingOrder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justify" wrapText="1"/>
    </xf>
    <xf numFmtId="0" fontId="3" fillId="0" borderId="18" xfId="0" applyFont="1" applyFill="1" applyBorder="1" applyAlignment="1">
      <alignment horizontal="center" vertical="center" wrapText="1" readingOrder="1"/>
    </xf>
    <xf numFmtId="4" fontId="3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36" borderId="18" xfId="53" applyFont="1" applyFill="1" applyBorder="1" applyAlignment="1">
      <alignment horizontal="center" vertical="center"/>
      <protection/>
    </xf>
    <xf numFmtId="0" fontId="3" fillId="36" borderId="18" xfId="53" applyFont="1" applyFill="1" applyBorder="1" applyAlignment="1">
      <alignment horizontal="center" vertical="center" wrapText="1"/>
      <protection/>
    </xf>
    <xf numFmtId="0" fontId="3" fillId="36" borderId="18" xfId="53" applyFont="1" applyFill="1" applyBorder="1" applyAlignment="1">
      <alignment horizontal="right" vertical="top" wrapText="1"/>
      <protection/>
    </xf>
    <xf numFmtId="4" fontId="3" fillId="36" borderId="18" xfId="53" applyNumberFormat="1" applyFont="1" applyFill="1" applyBorder="1" applyAlignment="1">
      <alignment horizontal="center" vertical="center"/>
      <protection/>
    </xf>
    <xf numFmtId="4" fontId="3" fillId="36" borderId="18" xfId="53" applyNumberFormat="1" applyFont="1" applyFill="1" applyBorder="1" applyAlignment="1">
      <alignment/>
      <protection/>
    </xf>
    <xf numFmtId="4" fontId="3" fillId="36" borderId="18" xfId="53" applyNumberFormat="1" applyFont="1" applyFill="1" applyBorder="1" applyAlignment="1">
      <alignment horizontal="right"/>
      <protection/>
    </xf>
    <xf numFmtId="4" fontId="3" fillId="36" borderId="18" xfId="0" applyNumberFormat="1" applyFont="1" applyFill="1" applyBorder="1" applyAlignment="1">
      <alignment horizontal="right"/>
    </xf>
    <xf numFmtId="0" fontId="40" fillId="8" borderId="0" xfId="0" applyFont="1" applyFill="1" applyBorder="1" applyAlignment="1">
      <alignment/>
    </xf>
    <xf numFmtId="4" fontId="40" fillId="8" borderId="0" xfId="0" applyNumberFormat="1" applyFont="1" applyFill="1" applyBorder="1" applyAlignment="1">
      <alignment horizontal="right" wrapText="1"/>
    </xf>
    <xf numFmtId="4" fontId="3" fillId="36" borderId="20" xfId="53" applyNumberFormat="1" applyFont="1" applyFill="1" applyBorder="1" applyAlignment="1">
      <alignment vertical="center"/>
      <protection/>
    </xf>
    <xf numFmtId="4" fontId="3" fillId="36" borderId="21" xfId="53" applyNumberFormat="1" applyFont="1" applyFill="1" applyBorder="1" applyAlignment="1">
      <alignment vertical="center"/>
      <protection/>
    </xf>
    <xf numFmtId="4" fontId="3" fillId="36" borderId="22" xfId="53" applyNumberFormat="1" applyFont="1" applyFill="1" applyBorder="1" applyAlignment="1">
      <alignment vertical="center"/>
      <protection/>
    </xf>
    <xf numFmtId="4" fontId="3" fillId="36" borderId="20" xfId="53" applyNumberFormat="1" applyFont="1" applyFill="1" applyBorder="1" applyAlignment="1">
      <alignment horizontal="center" vertical="center"/>
      <protection/>
    </xf>
    <xf numFmtId="4" fontId="3" fillId="36" borderId="21" xfId="53" applyNumberFormat="1" applyFont="1" applyFill="1" applyBorder="1" applyAlignment="1">
      <alignment horizontal="center" vertical="center"/>
      <protection/>
    </xf>
    <xf numFmtId="4" fontId="3" fillId="36" borderId="22" xfId="53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rmal 2" xfId="50"/>
    <cellStyle name="Normal 2 3" xfId="51"/>
    <cellStyle name="Normal_P_Getulio Vargas 2" xfId="52"/>
    <cellStyle name="Normal_RUAS 3,4,7 e 8 R-1" xfId="53"/>
    <cellStyle name="Nota" xfId="54"/>
    <cellStyle name="Percent" xfId="55"/>
    <cellStyle name="Ruim" xfId="56"/>
    <cellStyle name="Saída" xfId="57"/>
    <cellStyle name="Comma [0]" xfId="58"/>
    <cellStyle name="Separador de milhares_Orçamento nº013-PRODEC V.Primavera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8600"/>
          <a:ext cx="15049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fredo.cunha\AppData\Roaming\Microsoft\AddIns\Cus7o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PREÇO"/>
      <sheetName val="ORÇ - FINAL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3"/>
  <sheetViews>
    <sheetView tabSelected="1" view="pageBreakPreview" zoomScale="75" zoomScaleNormal="75" zoomScaleSheetLayoutView="75" zoomScalePageLayoutView="0" workbookViewId="0" topLeftCell="A99">
      <selection activeCell="F94" sqref="F94"/>
    </sheetView>
  </sheetViews>
  <sheetFormatPr defaultColWidth="9.140625" defaultRowHeight="12.75"/>
  <cols>
    <col min="1" max="1" width="6.8515625" style="23" customWidth="1"/>
    <col min="2" max="2" width="26.28125" style="22" customWidth="1"/>
    <col min="3" max="3" width="94.7109375" style="14" customWidth="1"/>
    <col min="4" max="4" width="10.57421875" style="25" customWidth="1"/>
    <col min="5" max="5" width="24.00390625" style="14" customWidth="1"/>
    <col min="6" max="6" width="24.57421875" style="14" bestFit="1" customWidth="1"/>
    <col min="7" max="7" width="17.7109375" style="14" bestFit="1" customWidth="1"/>
    <col min="8" max="8" width="17.421875" style="14" bestFit="1" customWidth="1"/>
    <col min="9" max="9" width="17.57421875" style="15" bestFit="1" customWidth="1"/>
    <col min="10" max="10" width="9.28125" style="1" bestFit="1" customWidth="1"/>
    <col min="11" max="11" width="10.28125" style="1" bestFit="1" customWidth="1"/>
    <col min="12" max="12" width="45.7109375" style="1" customWidth="1"/>
    <col min="13" max="16384" width="9.140625" style="1" customWidth="1"/>
  </cols>
  <sheetData>
    <row r="1" spans="1:10" s="41" customFormat="1" ht="26.25">
      <c r="A1" s="35"/>
      <c r="B1" s="52"/>
      <c r="C1" s="159" t="s">
        <v>71</v>
      </c>
      <c r="D1" s="159"/>
      <c r="E1" s="160"/>
      <c r="F1" s="36"/>
      <c r="G1" s="37"/>
      <c r="H1" s="38"/>
      <c r="I1" s="39"/>
      <c r="J1" s="40"/>
    </row>
    <row r="2" spans="1:10" s="41" customFormat="1" ht="26.25">
      <c r="A2" s="42"/>
      <c r="B2" s="53"/>
      <c r="C2" s="161" t="s">
        <v>72</v>
      </c>
      <c r="D2" s="161"/>
      <c r="E2" s="162"/>
      <c r="F2" s="43"/>
      <c r="G2" s="44"/>
      <c r="H2" s="45"/>
      <c r="I2" s="46"/>
      <c r="J2" s="40"/>
    </row>
    <row r="3" spans="1:10" s="41" customFormat="1" ht="26.25">
      <c r="A3" s="42"/>
      <c r="B3" s="53"/>
      <c r="C3" s="161" t="s">
        <v>73</v>
      </c>
      <c r="D3" s="161"/>
      <c r="E3" s="162"/>
      <c r="F3" s="163"/>
      <c r="G3" s="164"/>
      <c r="H3" s="164"/>
      <c r="I3" s="165"/>
      <c r="J3" s="40"/>
    </row>
    <row r="4" spans="1:10" s="41" customFormat="1" ht="39.75" customHeight="1">
      <c r="A4" s="42"/>
      <c r="B4" s="53"/>
      <c r="C4" s="147" t="s">
        <v>247</v>
      </c>
      <c r="D4" s="147"/>
      <c r="E4" s="148"/>
      <c r="F4" s="166" t="s">
        <v>267</v>
      </c>
      <c r="G4" s="167"/>
      <c r="H4" s="167"/>
      <c r="I4" s="168"/>
      <c r="J4" s="40"/>
    </row>
    <row r="5" spans="1:10" s="41" customFormat="1" ht="23.25" customHeight="1">
      <c r="A5" s="42"/>
      <c r="B5" s="53"/>
      <c r="C5" s="147" t="s">
        <v>248</v>
      </c>
      <c r="D5" s="147"/>
      <c r="E5" s="148"/>
      <c r="F5" s="149" t="s">
        <v>273</v>
      </c>
      <c r="G5" s="150"/>
      <c r="H5" s="150"/>
      <c r="I5" s="151"/>
      <c r="J5" s="40"/>
    </row>
    <row r="6" spans="1:10" s="41" customFormat="1" ht="23.25">
      <c r="A6" s="42"/>
      <c r="B6" s="53"/>
      <c r="C6" s="152" t="s">
        <v>371</v>
      </c>
      <c r="D6" s="152"/>
      <c r="E6" s="153"/>
      <c r="F6" s="154" t="s">
        <v>332</v>
      </c>
      <c r="G6" s="155"/>
      <c r="H6" s="155"/>
      <c r="I6" s="156"/>
      <c r="J6" s="40"/>
    </row>
    <row r="7" spans="1:10" s="41" customFormat="1" ht="23.25">
      <c r="A7" s="42"/>
      <c r="B7" s="53"/>
      <c r="C7" s="157"/>
      <c r="D7" s="157"/>
      <c r="E7" s="158"/>
      <c r="F7" s="154" t="s">
        <v>331</v>
      </c>
      <c r="G7" s="155"/>
      <c r="H7" s="155"/>
      <c r="I7" s="156"/>
      <c r="J7" s="40"/>
    </row>
    <row r="8" spans="1:10" s="41" customFormat="1" ht="20.25">
      <c r="A8" s="47"/>
      <c r="B8" s="48"/>
      <c r="C8" s="49"/>
      <c r="D8" s="50"/>
      <c r="E8" s="51"/>
      <c r="F8" s="142" t="s">
        <v>74</v>
      </c>
      <c r="G8" s="143"/>
      <c r="H8" s="143"/>
      <c r="I8" s="144"/>
      <c r="J8" s="40"/>
    </row>
    <row r="9" spans="1:9" s="40" customFormat="1" ht="18" customHeight="1">
      <c r="A9" s="145" t="s">
        <v>334</v>
      </c>
      <c r="B9" s="146"/>
      <c r="C9" s="146"/>
      <c r="D9" s="146"/>
      <c r="E9" s="146"/>
      <c r="F9" s="146"/>
      <c r="G9" s="146"/>
      <c r="H9" s="146"/>
      <c r="I9" s="146"/>
    </row>
    <row r="10" spans="1:9" s="40" customFormat="1" ht="18.75">
      <c r="A10" s="170" t="s">
        <v>16</v>
      </c>
      <c r="B10" s="171" t="s">
        <v>75</v>
      </c>
      <c r="C10" s="172" t="s">
        <v>23</v>
      </c>
      <c r="D10" s="170" t="s">
        <v>24</v>
      </c>
      <c r="E10" s="173" t="s">
        <v>25</v>
      </c>
      <c r="F10" s="174" t="s">
        <v>15</v>
      </c>
      <c r="G10" s="174"/>
      <c r="H10" s="174"/>
      <c r="I10" s="174"/>
    </row>
    <row r="11" spans="1:9" s="40" customFormat="1" ht="18.75">
      <c r="A11" s="170"/>
      <c r="B11" s="171"/>
      <c r="C11" s="172"/>
      <c r="D11" s="170"/>
      <c r="E11" s="173"/>
      <c r="F11" s="58" t="s">
        <v>47</v>
      </c>
      <c r="G11" s="58" t="s">
        <v>48</v>
      </c>
      <c r="H11" s="58" t="s">
        <v>49</v>
      </c>
      <c r="I11" s="57" t="s">
        <v>50</v>
      </c>
    </row>
    <row r="12" spans="1:9" ht="14.25" customHeight="1">
      <c r="A12" s="59" t="s">
        <v>27</v>
      </c>
      <c r="B12" s="60"/>
      <c r="C12" s="169" t="s">
        <v>28</v>
      </c>
      <c r="D12" s="169"/>
      <c r="E12" s="169"/>
      <c r="F12" s="169"/>
      <c r="G12" s="169"/>
      <c r="H12" s="169"/>
      <c r="I12" s="169"/>
    </row>
    <row r="13" spans="1:11" s="26" customFormat="1" ht="60">
      <c r="A13" s="61" t="s">
        <v>2</v>
      </c>
      <c r="B13" s="62" t="s">
        <v>40</v>
      </c>
      <c r="C13" s="63" t="s">
        <v>38</v>
      </c>
      <c r="D13" s="64" t="s">
        <v>18</v>
      </c>
      <c r="E13" s="65">
        <v>6</v>
      </c>
      <c r="F13" s="66">
        <f>TRUNC(G19,2)</f>
        <v>187.77</v>
      </c>
      <c r="G13" s="66">
        <f>TRUNC(F13*1.2882,2)</f>
        <v>241.88</v>
      </c>
      <c r="H13" s="66">
        <f>TRUNC(F13*E13,2)</f>
        <v>1126.62</v>
      </c>
      <c r="I13" s="67">
        <f>TRUNC(E13*G13,2)</f>
        <v>1451.28</v>
      </c>
      <c r="K13" s="27"/>
    </row>
    <row r="14" spans="1:11" s="16" customFormat="1" ht="30">
      <c r="A14" s="68"/>
      <c r="B14" s="69" t="s">
        <v>36</v>
      </c>
      <c r="C14" s="70" t="s">
        <v>35</v>
      </c>
      <c r="D14" s="71" t="s">
        <v>18</v>
      </c>
      <c r="E14" s="72">
        <v>1</v>
      </c>
      <c r="F14" s="73">
        <v>61.36</v>
      </c>
      <c r="G14" s="73">
        <f>TRUNC(E14*F14,2)</f>
        <v>61.36</v>
      </c>
      <c r="H14" s="73"/>
      <c r="K14" s="8"/>
    </row>
    <row r="15" spans="1:11" s="16" customFormat="1" ht="30">
      <c r="A15" s="68"/>
      <c r="B15" s="69" t="s">
        <v>20</v>
      </c>
      <c r="C15" s="70" t="s">
        <v>343</v>
      </c>
      <c r="D15" s="71" t="s">
        <v>34</v>
      </c>
      <c r="E15" s="72">
        <v>0.3</v>
      </c>
      <c r="F15" s="73">
        <v>19.43</v>
      </c>
      <c r="G15" s="73">
        <f>TRUNC(E15*F15,2)</f>
        <v>5.82</v>
      </c>
      <c r="H15" s="73"/>
      <c r="I15" s="74"/>
      <c r="K15" s="8"/>
    </row>
    <row r="16" spans="1:11" s="16" customFormat="1" ht="15">
      <c r="A16" s="68"/>
      <c r="B16" s="69" t="s">
        <v>19</v>
      </c>
      <c r="C16" s="70" t="s">
        <v>51</v>
      </c>
      <c r="D16" s="71" t="s">
        <v>17</v>
      </c>
      <c r="E16" s="72">
        <v>9.2</v>
      </c>
      <c r="F16" s="73">
        <v>5.83</v>
      </c>
      <c r="G16" s="73">
        <f>TRUNC(E16*F16,2)</f>
        <v>53.63</v>
      </c>
      <c r="H16" s="73"/>
      <c r="K16" s="8"/>
    </row>
    <row r="17" spans="1:11" s="16" customFormat="1" ht="30">
      <c r="A17" s="68"/>
      <c r="B17" s="69" t="s">
        <v>41</v>
      </c>
      <c r="C17" s="70" t="s">
        <v>42</v>
      </c>
      <c r="D17" s="71" t="s">
        <v>9</v>
      </c>
      <c r="E17" s="72">
        <v>2.06</v>
      </c>
      <c r="F17" s="73">
        <f>TRUNC(13.08,2)</f>
        <v>13.08</v>
      </c>
      <c r="G17" s="73">
        <f>TRUNC(E17*F17,2)</f>
        <v>26.94</v>
      </c>
      <c r="H17" s="73"/>
      <c r="I17" s="74"/>
      <c r="K17" s="8"/>
    </row>
    <row r="18" spans="1:11" s="16" customFormat="1" ht="30">
      <c r="A18" s="68"/>
      <c r="B18" s="69" t="s">
        <v>43</v>
      </c>
      <c r="C18" s="70" t="s">
        <v>44</v>
      </c>
      <c r="D18" s="71" t="s">
        <v>9</v>
      </c>
      <c r="E18" s="72">
        <v>2.06</v>
      </c>
      <c r="F18" s="73">
        <f>TRUNC(19.43,2)</f>
        <v>19.43</v>
      </c>
      <c r="G18" s="73">
        <f>TRUNC(E18*F18,2)</f>
        <v>40.02</v>
      </c>
      <c r="H18" s="73"/>
      <c r="K18" s="8"/>
    </row>
    <row r="19" spans="1:11" s="16" customFormat="1" ht="15">
      <c r="A19" s="68"/>
      <c r="B19" s="69"/>
      <c r="C19" s="70"/>
      <c r="D19" s="71"/>
      <c r="E19" s="72" t="s">
        <v>26</v>
      </c>
      <c r="F19" s="73"/>
      <c r="G19" s="73">
        <f>TRUNC(SUM(G14:G18),2)</f>
        <v>187.77</v>
      </c>
      <c r="H19" s="73"/>
      <c r="I19" s="74"/>
      <c r="K19" s="8"/>
    </row>
    <row r="20" spans="1:11" s="26" customFormat="1" ht="45">
      <c r="A20" s="61" t="s">
        <v>3</v>
      </c>
      <c r="B20" s="62" t="s">
        <v>238</v>
      </c>
      <c r="C20" s="63" t="s">
        <v>239</v>
      </c>
      <c r="D20" s="64" t="s">
        <v>18</v>
      </c>
      <c r="E20" s="65">
        <v>101.04</v>
      </c>
      <c r="F20" s="66">
        <f>TRUNC(G22,2)</f>
        <v>16.8</v>
      </c>
      <c r="G20" s="66">
        <f>TRUNC(F20*1.2882,2)</f>
        <v>21.64</v>
      </c>
      <c r="H20" s="66">
        <f>TRUNC(F20*E20,2)</f>
        <v>1697.47</v>
      </c>
      <c r="I20" s="67">
        <f>TRUNC(E20*G20,2)</f>
        <v>2186.5</v>
      </c>
      <c r="K20" s="27"/>
    </row>
    <row r="21" spans="1:11" s="16" customFormat="1" ht="30">
      <c r="A21" s="68"/>
      <c r="B21" s="69" t="s">
        <v>41</v>
      </c>
      <c r="C21" s="70" t="s">
        <v>42</v>
      </c>
      <c r="D21" s="71" t="s">
        <v>9</v>
      </c>
      <c r="E21" s="72">
        <v>1.236</v>
      </c>
      <c r="F21" s="73">
        <f>TRUNC(13.6,2)</f>
        <v>13.6</v>
      </c>
      <c r="G21" s="73">
        <f>TRUNC(E21*F21,2)</f>
        <v>16.8</v>
      </c>
      <c r="H21" s="73"/>
      <c r="K21" s="8"/>
    </row>
    <row r="22" spans="1:11" s="16" customFormat="1" ht="15">
      <c r="A22" s="68"/>
      <c r="B22" s="69"/>
      <c r="C22" s="70"/>
      <c r="D22" s="71"/>
      <c r="E22" s="72" t="s">
        <v>26</v>
      </c>
      <c r="F22" s="73"/>
      <c r="G22" s="73">
        <f>TRUNC(SUM(G21:G21),2)</f>
        <v>16.8</v>
      </c>
      <c r="H22" s="73"/>
      <c r="K22" s="8"/>
    </row>
    <row r="23" spans="1:11" s="26" customFormat="1" ht="45">
      <c r="A23" s="61" t="s">
        <v>13</v>
      </c>
      <c r="B23" s="62" t="s">
        <v>153</v>
      </c>
      <c r="C23" s="63" t="s">
        <v>154</v>
      </c>
      <c r="D23" s="64" t="s">
        <v>18</v>
      </c>
      <c r="E23" s="65">
        <v>32.78</v>
      </c>
      <c r="F23" s="66">
        <f>TRUNC(13.67222,2)</f>
        <v>13.67</v>
      </c>
      <c r="G23" s="66">
        <f>TRUNC(F23*1.2882,2)</f>
        <v>17.6</v>
      </c>
      <c r="H23" s="66">
        <f>TRUNC(F23*E23,2)</f>
        <v>448.1</v>
      </c>
      <c r="I23" s="67">
        <f>TRUNC(E23*G23,2)</f>
        <v>576.92</v>
      </c>
      <c r="K23" s="27"/>
    </row>
    <row r="24" spans="1:11" s="16" customFormat="1" ht="30">
      <c r="A24" s="68"/>
      <c r="B24" s="69" t="s">
        <v>41</v>
      </c>
      <c r="C24" s="70" t="s">
        <v>42</v>
      </c>
      <c r="D24" s="71" t="s">
        <v>9</v>
      </c>
      <c r="E24" s="72">
        <v>0.721</v>
      </c>
      <c r="F24" s="73">
        <f>TRUNC(13.6,2)</f>
        <v>13.6</v>
      </c>
      <c r="G24" s="73">
        <f>TRUNC(E24*F24,2)</f>
        <v>9.8</v>
      </c>
      <c r="H24" s="73"/>
      <c r="I24" s="74"/>
      <c r="K24" s="8"/>
    </row>
    <row r="25" spans="1:11" s="16" customFormat="1" ht="15">
      <c r="A25" s="68"/>
      <c r="B25" s="69" t="s">
        <v>147</v>
      </c>
      <c r="C25" s="70" t="s">
        <v>148</v>
      </c>
      <c r="D25" s="71" t="s">
        <v>9</v>
      </c>
      <c r="E25" s="72">
        <v>0.20600000000000002</v>
      </c>
      <c r="F25" s="73">
        <f>TRUNC(18.77,2)</f>
        <v>18.77</v>
      </c>
      <c r="G25" s="73">
        <f>TRUNC(E25*F25,2)</f>
        <v>3.86</v>
      </c>
      <c r="H25" s="73"/>
      <c r="I25" s="74"/>
      <c r="K25" s="8"/>
    </row>
    <row r="26" spans="1:11" s="16" customFormat="1" ht="15">
      <c r="A26" s="68"/>
      <c r="B26" s="69"/>
      <c r="C26" s="70"/>
      <c r="D26" s="71"/>
      <c r="E26" s="72" t="s">
        <v>26</v>
      </c>
      <c r="F26" s="73"/>
      <c r="G26" s="73">
        <f>TRUNC(SUM(G24:G25),2)</f>
        <v>13.66</v>
      </c>
      <c r="H26" s="73"/>
      <c r="I26" s="74"/>
      <c r="K26" s="8"/>
    </row>
    <row r="27" spans="1:11" s="26" customFormat="1" ht="30">
      <c r="A27" s="61" t="s">
        <v>155</v>
      </c>
      <c r="B27" s="62" t="s">
        <v>76</v>
      </c>
      <c r="C27" s="63" t="s">
        <v>77</v>
      </c>
      <c r="D27" s="64" t="s">
        <v>18</v>
      </c>
      <c r="E27" s="65">
        <v>40.58</v>
      </c>
      <c r="F27" s="66">
        <f>TRUNC(1.745862,2)</f>
        <v>1.74</v>
      </c>
      <c r="G27" s="66">
        <f>TRUNC(F27*1.2882,2)</f>
        <v>2.24</v>
      </c>
      <c r="H27" s="66">
        <f>TRUNC(F27*E27,2)</f>
        <v>70.6</v>
      </c>
      <c r="I27" s="67">
        <f>TRUNC(E27*G27,2)</f>
        <v>90.89</v>
      </c>
      <c r="K27" s="27"/>
    </row>
    <row r="28" spans="1:11" s="16" customFormat="1" ht="15">
      <c r="A28" s="68"/>
      <c r="B28" s="69" t="s">
        <v>52</v>
      </c>
      <c r="C28" s="70" t="s">
        <v>53</v>
      </c>
      <c r="D28" s="71" t="s">
        <v>9</v>
      </c>
      <c r="E28" s="72">
        <v>0.0507</v>
      </c>
      <c r="F28" s="73">
        <f>TRUNC(20.38,2)</f>
        <v>20.38</v>
      </c>
      <c r="G28" s="73">
        <f>TRUNC(E28*F28,2)</f>
        <v>1.03</v>
      </c>
      <c r="H28" s="73"/>
      <c r="K28" s="8"/>
    </row>
    <row r="29" spans="1:11" s="16" customFormat="1" ht="15">
      <c r="A29" s="68"/>
      <c r="B29" s="69" t="s">
        <v>78</v>
      </c>
      <c r="C29" s="70" t="s">
        <v>79</v>
      </c>
      <c r="D29" s="71" t="s">
        <v>9</v>
      </c>
      <c r="E29" s="72">
        <v>0.0258</v>
      </c>
      <c r="F29" s="73">
        <f>TRUNC(27.62,2)</f>
        <v>27.62</v>
      </c>
      <c r="G29" s="73">
        <f>TRUNC(E29*F29,2)</f>
        <v>0.71</v>
      </c>
      <c r="H29" s="73"/>
      <c r="K29" s="8"/>
    </row>
    <row r="30" spans="1:11" s="16" customFormat="1" ht="15">
      <c r="A30" s="68"/>
      <c r="B30" s="69"/>
      <c r="C30" s="70"/>
      <c r="D30" s="71"/>
      <c r="E30" s="72" t="s">
        <v>26</v>
      </c>
      <c r="F30" s="73"/>
      <c r="G30" s="73">
        <f>TRUNC(SUM(G28:G29),2)</f>
        <v>1.74</v>
      </c>
      <c r="H30" s="73"/>
      <c r="K30" s="8"/>
    </row>
    <row r="31" spans="1:11" s="26" customFormat="1" ht="30">
      <c r="A31" s="61" t="s">
        <v>161</v>
      </c>
      <c r="B31" s="62" t="s">
        <v>249</v>
      </c>
      <c r="C31" s="63" t="s">
        <v>250</v>
      </c>
      <c r="D31" s="64" t="s">
        <v>18</v>
      </c>
      <c r="E31" s="65">
        <v>46.36</v>
      </c>
      <c r="F31" s="66">
        <f>TRUNC(3.473988,2)</f>
        <v>3.47</v>
      </c>
      <c r="G31" s="66">
        <f>TRUNC(F31*1.2882,2)</f>
        <v>4.47</v>
      </c>
      <c r="H31" s="66">
        <f>TRUNC(F31*E31,2)</f>
        <v>160.86</v>
      </c>
      <c r="I31" s="67">
        <f>TRUNC(E31*G31,2)</f>
        <v>207.22</v>
      </c>
      <c r="K31" s="27"/>
    </row>
    <row r="32" spans="1:11" s="16" customFormat="1" ht="15">
      <c r="A32" s="68"/>
      <c r="B32" s="69" t="s">
        <v>251</v>
      </c>
      <c r="C32" s="70" t="s">
        <v>108</v>
      </c>
      <c r="D32" s="71" t="s">
        <v>9</v>
      </c>
      <c r="E32" s="72">
        <v>0.0494</v>
      </c>
      <c r="F32" s="73">
        <f>TRUNC(25.98,2)</f>
        <v>25.98</v>
      </c>
      <c r="G32" s="73">
        <f>TRUNC(E32*F32,2)</f>
        <v>1.28</v>
      </c>
      <c r="H32" s="73"/>
      <c r="K32" s="8"/>
    </row>
    <row r="33" spans="1:11" s="16" customFormat="1" ht="15">
      <c r="A33" s="68"/>
      <c r="B33" s="69" t="s">
        <v>252</v>
      </c>
      <c r="C33" s="70" t="s">
        <v>53</v>
      </c>
      <c r="D33" s="71" t="s">
        <v>9</v>
      </c>
      <c r="E33" s="72">
        <v>0.0971</v>
      </c>
      <c r="F33" s="73">
        <f>TRUNC(22.56,2)</f>
        <v>22.56</v>
      </c>
      <c r="G33" s="73">
        <f>TRUNC(E33*F33,2)</f>
        <v>2.19</v>
      </c>
      <c r="H33" s="73"/>
      <c r="K33" s="8"/>
    </row>
    <row r="34" spans="1:11" s="16" customFormat="1" ht="15">
      <c r="A34" s="68"/>
      <c r="B34" s="69"/>
      <c r="C34" s="70"/>
      <c r="D34" s="71"/>
      <c r="E34" s="72" t="s">
        <v>26</v>
      </c>
      <c r="F34" s="73"/>
      <c r="G34" s="73">
        <f>TRUNC(SUM(G32:G33),2)</f>
        <v>3.47</v>
      </c>
      <c r="H34" s="73"/>
      <c r="K34" s="8"/>
    </row>
    <row r="35" spans="1:11" s="26" customFormat="1" ht="30">
      <c r="A35" s="61" t="s">
        <v>160</v>
      </c>
      <c r="B35" s="62" t="s">
        <v>156</v>
      </c>
      <c r="C35" s="63" t="s">
        <v>157</v>
      </c>
      <c r="D35" s="64" t="s">
        <v>18</v>
      </c>
      <c r="E35" s="65">
        <v>5.04</v>
      </c>
      <c r="F35" s="66">
        <f>TRUNC(8.632461,2)</f>
        <v>8.63</v>
      </c>
      <c r="G35" s="66">
        <f>TRUNC(F35*1.2882,2)</f>
        <v>11.11</v>
      </c>
      <c r="H35" s="66">
        <f>TRUNC(F35*E35,2)</f>
        <v>43.49</v>
      </c>
      <c r="I35" s="67">
        <f>TRUNC(E35*G35,2)</f>
        <v>55.99</v>
      </c>
      <c r="K35" s="27"/>
    </row>
    <row r="36" spans="1:11" s="16" customFormat="1" ht="15">
      <c r="A36" s="68"/>
      <c r="B36" s="69" t="s">
        <v>52</v>
      </c>
      <c r="C36" s="70" t="s">
        <v>53</v>
      </c>
      <c r="D36" s="71" t="s">
        <v>9</v>
      </c>
      <c r="E36" s="72">
        <v>0.2582</v>
      </c>
      <c r="F36" s="73">
        <f>TRUNC(20.38,2)</f>
        <v>20.38</v>
      </c>
      <c r="G36" s="73">
        <f>TRUNC(E36*F36,2)</f>
        <v>5.26</v>
      </c>
      <c r="H36" s="73"/>
      <c r="K36" s="8"/>
    </row>
    <row r="37" spans="1:11" s="16" customFormat="1" ht="15">
      <c r="A37" s="68"/>
      <c r="B37" s="69" t="s">
        <v>54</v>
      </c>
      <c r="C37" s="70" t="s">
        <v>55</v>
      </c>
      <c r="D37" s="71" t="s">
        <v>9</v>
      </c>
      <c r="E37" s="72">
        <v>0.1315</v>
      </c>
      <c r="F37" s="73">
        <f>TRUNC(25.63,2)</f>
        <v>25.63</v>
      </c>
      <c r="G37" s="73">
        <f>TRUNC(E37*F37,2)</f>
        <v>3.37</v>
      </c>
      <c r="H37" s="73"/>
      <c r="K37" s="8"/>
    </row>
    <row r="38" spans="1:11" s="16" customFormat="1" ht="15">
      <c r="A38" s="68"/>
      <c r="B38" s="69"/>
      <c r="C38" s="70"/>
      <c r="D38" s="71"/>
      <c r="E38" s="72" t="s">
        <v>26</v>
      </c>
      <c r="F38" s="73"/>
      <c r="G38" s="73">
        <f>TRUNC(SUM(G36:G37),2)</f>
        <v>8.63</v>
      </c>
      <c r="H38" s="73"/>
      <c r="K38" s="8"/>
    </row>
    <row r="39" spans="1:11" s="26" customFormat="1" ht="30">
      <c r="A39" s="61" t="s">
        <v>240</v>
      </c>
      <c r="B39" s="62" t="s">
        <v>158</v>
      </c>
      <c r="C39" s="63" t="s">
        <v>159</v>
      </c>
      <c r="D39" s="64" t="s">
        <v>24</v>
      </c>
      <c r="E39" s="65">
        <v>6</v>
      </c>
      <c r="F39" s="66">
        <f>TRUNC(G42,2)</f>
        <v>8.33</v>
      </c>
      <c r="G39" s="66">
        <f>TRUNC(F39*1.2882,2)</f>
        <v>10.73</v>
      </c>
      <c r="H39" s="66">
        <f>TRUNC(F39*E39,2)</f>
        <v>49.98</v>
      </c>
      <c r="I39" s="67">
        <f>TRUNC(E39*G39,2)</f>
        <v>64.38</v>
      </c>
      <c r="K39" s="27"/>
    </row>
    <row r="40" spans="1:11" s="16" customFormat="1" ht="15">
      <c r="A40" s="68"/>
      <c r="B40" s="69" t="s">
        <v>52</v>
      </c>
      <c r="C40" s="70" t="s">
        <v>53</v>
      </c>
      <c r="D40" s="71" t="s">
        <v>9</v>
      </c>
      <c r="E40" s="72">
        <v>0.2514</v>
      </c>
      <c r="F40" s="73">
        <f>TRUNC(20.38,2)</f>
        <v>20.38</v>
      </c>
      <c r="G40" s="73">
        <f>TRUNC(E40*F40,2)</f>
        <v>5.12</v>
      </c>
      <c r="H40" s="73"/>
      <c r="K40" s="8"/>
    </row>
    <row r="41" spans="1:11" s="16" customFormat="1" ht="15">
      <c r="A41" s="68"/>
      <c r="B41" s="69" t="s">
        <v>149</v>
      </c>
      <c r="C41" s="70" t="s">
        <v>150</v>
      </c>
      <c r="D41" s="71" t="s">
        <v>9</v>
      </c>
      <c r="E41" s="72">
        <v>0.128</v>
      </c>
      <c r="F41" s="73">
        <f>TRUNC(25.14,2)</f>
        <v>25.14</v>
      </c>
      <c r="G41" s="73">
        <f>TRUNC(E41*F41,2)</f>
        <v>3.21</v>
      </c>
      <c r="H41" s="73"/>
      <c r="K41" s="8"/>
    </row>
    <row r="42" spans="1:11" s="16" customFormat="1" ht="15">
      <c r="A42" s="68"/>
      <c r="B42" s="69"/>
      <c r="C42" s="70"/>
      <c r="D42" s="71"/>
      <c r="E42" s="72" t="s">
        <v>26</v>
      </c>
      <c r="F42" s="73"/>
      <c r="G42" s="73">
        <f>TRUNC(SUM(G40:G41),2)</f>
        <v>8.33</v>
      </c>
      <c r="H42" s="73"/>
      <c r="K42" s="8"/>
    </row>
    <row r="43" spans="1:11" s="16" customFormat="1" ht="30" customHeight="1">
      <c r="A43" s="61" t="s">
        <v>265</v>
      </c>
      <c r="B43" s="62" t="s">
        <v>274</v>
      </c>
      <c r="C43" s="63" t="s">
        <v>253</v>
      </c>
      <c r="D43" s="64" t="s">
        <v>24</v>
      </c>
      <c r="E43" s="65">
        <v>10</v>
      </c>
      <c r="F43" s="66">
        <f>F44</f>
        <v>11.43</v>
      </c>
      <c r="G43" s="66">
        <f>TRUNC(F43*1.2882,2)</f>
        <v>14.72</v>
      </c>
      <c r="H43" s="66">
        <f>TRUNC(F43*E43,2)</f>
        <v>114.3</v>
      </c>
      <c r="I43" s="67">
        <f>TRUNC(E43*G43,2)</f>
        <v>147.2</v>
      </c>
      <c r="K43" s="8"/>
    </row>
    <row r="44" spans="1:11" s="16" customFormat="1" ht="15.75" customHeight="1">
      <c r="A44" s="121"/>
      <c r="B44" s="122" t="s">
        <v>274</v>
      </c>
      <c r="C44" s="123" t="s">
        <v>275</v>
      </c>
      <c r="D44" s="124" t="s">
        <v>24</v>
      </c>
      <c r="E44" s="125">
        <v>1</v>
      </c>
      <c r="F44" s="126">
        <f>G47</f>
        <v>11.43</v>
      </c>
      <c r="G44" s="127">
        <f>TRUNC(E44*F44,2)</f>
        <v>11.43</v>
      </c>
      <c r="H44" s="128"/>
      <c r="I44" s="129"/>
      <c r="K44" s="8"/>
    </row>
    <row r="45" spans="1:11" s="16" customFormat="1" ht="15.75" customHeight="1">
      <c r="A45" s="121"/>
      <c r="B45" s="122" t="s">
        <v>52</v>
      </c>
      <c r="C45" s="123" t="s">
        <v>53</v>
      </c>
      <c r="D45" s="124" t="s">
        <v>9</v>
      </c>
      <c r="E45" s="125">
        <v>0.3448</v>
      </c>
      <c r="F45" s="126">
        <f>TRUNC(20.38,2)</f>
        <v>20.38</v>
      </c>
      <c r="G45" s="127">
        <f>TRUNC(E45*F45,2)</f>
        <v>7.02</v>
      </c>
      <c r="H45" s="128"/>
      <c r="I45" s="129"/>
      <c r="K45" s="8"/>
    </row>
    <row r="46" spans="1:11" s="16" customFormat="1" ht="15.75" customHeight="1">
      <c r="A46" s="121"/>
      <c r="B46" s="122" t="s">
        <v>149</v>
      </c>
      <c r="C46" s="123" t="s">
        <v>150</v>
      </c>
      <c r="D46" s="124" t="s">
        <v>9</v>
      </c>
      <c r="E46" s="125">
        <v>0.1755</v>
      </c>
      <c r="F46" s="126">
        <f>TRUNC(25.14,2)</f>
        <v>25.14</v>
      </c>
      <c r="G46" s="127">
        <f>TRUNC(E46*F46,2)</f>
        <v>4.41</v>
      </c>
      <c r="H46" s="128"/>
      <c r="I46" s="129"/>
      <c r="K46" s="8"/>
    </row>
    <row r="47" spans="1:11" s="16" customFormat="1" ht="15.75" customHeight="1">
      <c r="A47" s="121"/>
      <c r="B47" s="122"/>
      <c r="C47" s="123"/>
      <c r="D47" s="124"/>
      <c r="E47" s="125" t="s">
        <v>26</v>
      </c>
      <c r="F47" s="126"/>
      <c r="G47" s="127">
        <f>TRUNC(SUM(G45:G46),2)</f>
        <v>11.43</v>
      </c>
      <c r="H47" s="128"/>
      <c r="I47" s="129"/>
      <c r="K47" s="8"/>
    </row>
    <row r="48" spans="1:11" s="16" customFormat="1" ht="30" customHeight="1">
      <c r="A48" s="61" t="s">
        <v>256</v>
      </c>
      <c r="B48" s="62" t="s">
        <v>326</v>
      </c>
      <c r="C48" s="63" t="s">
        <v>266</v>
      </c>
      <c r="D48" s="64" t="s">
        <v>254</v>
      </c>
      <c r="E48" s="65">
        <v>33</v>
      </c>
      <c r="F48" s="66">
        <f>F49</f>
        <v>32.37</v>
      </c>
      <c r="G48" s="66">
        <f>TRUNC(F48*1.2882,2)</f>
        <v>41.69</v>
      </c>
      <c r="H48" s="66">
        <f>TRUNC(F48*E48,2)</f>
        <v>1068.21</v>
      </c>
      <c r="I48" s="67">
        <f>TRUNC(E48*G48,2)</f>
        <v>1375.77</v>
      </c>
      <c r="K48" s="8"/>
    </row>
    <row r="49" spans="1:11" s="16" customFormat="1" ht="30">
      <c r="A49" s="121"/>
      <c r="B49" s="122" t="s">
        <v>310</v>
      </c>
      <c r="C49" s="123" t="s">
        <v>311</v>
      </c>
      <c r="D49" s="124" t="s">
        <v>18</v>
      </c>
      <c r="E49" s="125">
        <v>1</v>
      </c>
      <c r="F49" s="126">
        <f>G52</f>
        <v>32.37</v>
      </c>
      <c r="G49" s="127">
        <f>TRUNC(E49*F49,2)</f>
        <v>32.37</v>
      </c>
      <c r="H49" s="128"/>
      <c r="I49" s="129"/>
      <c r="K49" s="8"/>
    </row>
    <row r="50" spans="1:11" s="16" customFormat="1" ht="15.75" customHeight="1">
      <c r="A50" s="121"/>
      <c r="B50" s="122" t="s">
        <v>312</v>
      </c>
      <c r="C50" s="123" t="s">
        <v>313</v>
      </c>
      <c r="D50" s="124" t="s">
        <v>9</v>
      </c>
      <c r="E50" s="125">
        <v>1</v>
      </c>
      <c r="F50" s="126">
        <f>TRUNC(18.77,2)</f>
        <v>18.77</v>
      </c>
      <c r="G50" s="127">
        <f>TRUNC(E50*F50,2)</f>
        <v>18.77</v>
      </c>
      <c r="H50" s="128"/>
      <c r="I50" s="129"/>
      <c r="K50" s="8"/>
    </row>
    <row r="51" spans="1:11" s="16" customFormat="1" ht="15.75" customHeight="1">
      <c r="A51" s="121"/>
      <c r="B51" s="122" t="s">
        <v>41</v>
      </c>
      <c r="C51" s="123" t="s">
        <v>42</v>
      </c>
      <c r="D51" s="124" t="s">
        <v>9</v>
      </c>
      <c r="E51" s="125">
        <v>1</v>
      </c>
      <c r="F51" s="126">
        <f>TRUNC(13.6,2)</f>
        <v>13.6</v>
      </c>
      <c r="G51" s="127">
        <f>TRUNC(E51*F51,2)</f>
        <v>13.6</v>
      </c>
      <c r="H51" s="128"/>
      <c r="I51" s="129"/>
      <c r="K51" s="8"/>
    </row>
    <row r="52" spans="1:11" s="16" customFormat="1" ht="15.75" customHeight="1">
      <c r="A52" s="121"/>
      <c r="B52" s="122"/>
      <c r="C52" s="123"/>
      <c r="D52" s="124"/>
      <c r="E52" s="125" t="s">
        <v>26</v>
      </c>
      <c r="F52" s="126"/>
      <c r="G52" s="127">
        <f>TRUNC(SUM(G50:G51),2)</f>
        <v>32.37</v>
      </c>
      <c r="H52" s="128"/>
      <c r="I52" s="129"/>
      <c r="K52" s="8"/>
    </row>
    <row r="53" spans="1:11" s="182" customFormat="1" ht="15.75">
      <c r="A53" s="175" t="s">
        <v>46</v>
      </c>
      <c r="B53" s="176"/>
      <c r="C53" s="177" t="s">
        <v>29</v>
      </c>
      <c r="D53" s="187"/>
      <c r="E53" s="188"/>
      <c r="F53" s="188"/>
      <c r="G53" s="189"/>
      <c r="H53" s="180">
        <f>H13+H20+H23+H27+H31+H35+H39+H43+H48</f>
        <v>4779.63</v>
      </c>
      <c r="I53" s="181">
        <f>I13+I20+I23+I27+I31+I35+I39+I43+I48</f>
        <v>6156.15</v>
      </c>
      <c r="K53" s="183"/>
    </row>
    <row r="54" spans="1:16" s="2" customFormat="1" ht="15.75">
      <c r="A54" s="81" t="s">
        <v>30</v>
      </c>
      <c r="B54" s="55"/>
      <c r="C54" s="56" t="s">
        <v>0</v>
      </c>
      <c r="D54" s="118"/>
      <c r="E54" s="119"/>
      <c r="F54" s="119"/>
      <c r="G54" s="119"/>
      <c r="H54" s="119"/>
      <c r="I54" s="120"/>
      <c r="K54" s="5"/>
      <c r="L54" s="6"/>
      <c r="M54" s="3"/>
      <c r="N54" s="7"/>
      <c r="O54" s="4"/>
      <c r="P54" s="4"/>
    </row>
    <row r="55" spans="1:16" s="26" customFormat="1" ht="45">
      <c r="A55" s="78" t="s">
        <v>68</v>
      </c>
      <c r="B55" s="61" t="s">
        <v>80</v>
      </c>
      <c r="C55" s="79" t="s">
        <v>81</v>
      </c>
      <c r="D55" s="78" t="s">
        <v>18</v>
      </c>
      <c r="E55" s="80">
        <v>32.78</v>
      </c>
      <c r="F55" s="66">
        <f>TRUNC(G61,2)</f>
        <v>50.11</v>
      </c>
      <c r="G55" s="66">
        <f>TRUNC(F55*1.2882,2)</f>
        <v>64.55</v>
      </c>
      <c r="H55" s="66">
        <f>TRUNC(E55*F55,2)</f>
        <v>1642.6</v>
      </c>
      <c r="I55" s="67">
        <f>TRUNC(E55*G55,2)</f>
        <v>2115.94</v>
      </c>
      <c r="K55" s="28"/>
      <c r="L55" s="29"/>
      <c r="M55" s="30"/>
      <c r="N55" s="31"/>
      <c r="O55" s="32"/>
      <c r="P55" s="32"/>
    </row>
    <row r="56" spans="1:11" s="16" customFormat="1" ht="15">
      <c r="A56" s="68"/>
      <c r="B56" s="69" t="s">
        <v>58</v>
      </c>
      <c r="C56" s="70" t="s">
        <v>344</v>
      </c>
      <c r="D56" s="71" t="s">
        <v>34</v>
      </c>
      <c r="E56" s="72">
        <v>0.24</v>
      </c>
      <c r="F56" s="73">
        <v>4.11</v>
      </c>
      <c r="G56" s="73">
        <f>TRUNC(E56*F56,2)</f>
        <v>0.98</v>
      </c>
      <c r="H56" s="73"/>
      <c r="K56" s="8"/>
    </row>
    <row r="57" spans="1:11" s="16" customFormat="1" ht="15">
      <c r="A57" s="68"/>
      <c r="B57" s="69" t="s">
        <v>59</v>
      </c>
      <c r="C57" s="70" t="s">
        <v>60</v>
      </c>
      <c r="D57" s="71" t="s">
        <v>34</v>
      </c>
      <c r="E57" s="72">
        <v>4.86</v>
      </c>
      <c r="F57" s="73">
        <v>0.7</v>
      </c>
      <c r="G57" s="73">
        <f>TRUNC(E57*F57,2)</f>
        <v>3.4</v>
      </c>
      <c r="H57" s="73"/>
      <c r="I57" s="74"/>
      <c r="K57" s="8"/>
    </row>
    <row r="58" spans="1:11" s="16" customFormat="1" ht="30">
      <c r="A58" s="68"/>
      <c r="B58" s="69" t="s">
        <v>82</v>
      </c>
      <c r="C58" s="70" t="s">
        <v>83</v>
      </c>
      <c r="D58" s="71" t="s">
        <v>18</v>
      </c>
      <c r="E58" s="72">
        <v>1.06</v>
      </c>
      <c r="F58" s="73">
        <v>34.3</v>
      </c>
      <c r="G58" s="73">
        <f>TRUNC(E58*F58,2)</f>
        <v>36.35</v>
      </c>
      <c r="H58" s="73"/>
      <c r="I58" s="74"/>
      <c r="K58" s="8"/>
    </row>
    <row r="59" spans="1:11" s="16" customFormat="1" ht="15">
      <c r="A59" s="68"/>
      <c r="B59" s="69" t="s">
        <v>52</v>
      </c>
      <c r="C59" s="70" t="s">
        <v>53</v>
      </c>
      <c r="D59" s="71" t="s">
        <v>9</v>
      </c>
      <c r="E59" s="72">
        <v>0.15</v>
      </c>
      <c r="F59" s="73">
        <f>TRUNC(20.11,2)</f>
        <v>20.11</v>
      </c>
      <c r="G59" s="73">
        <f>TRUNC(E59*F59,2)</f>
        <v>3.01</v>
      </c>
      <c r="H59" s="73"/>
      <c r="I59" s="74"/>
      <c r="K59" s="8"/>
    </row>
    <row r="60" spans="1:11" s="16" customFormat="1" ht="15">
      <c r="A60" s="68"/>
      <c r="B60" s="69" t="s">
        <v>61</v>
      </c>
      <c r="C60" s="70" t="s">
        <v>62</v>
      </c>
      <c r="D60" s="71" t="s">
        <v>9</v>
      </c>
      <c r="E60" s="72">
        <v>0.24</v>
      </c>
      <c r="F60" s="73">
        <f>TRUNC(26.57,2)</f>
        <v>26.57</v>
      </c>
      <c r="G60" s="73">
        <f>TRUNC(E60*F60,2)</f>
        <v>6.37</v>
      </c>
      <c r="H60" s="73"/>
      <c r="I60" s="74"/>
      <c r="K60" s="8"/>
    </row>
    <row r="61" spans="1:11" s="16" customFormat="1" ht="15">
      <c r="A61" s="68"/>
      <c r="B61" s="69"/>
      <c r="C61" s="70"/>
      <c r="D61" s="71"/>
      <c r="E61" s="72" t="s">
        <v>26</v>
      </c>
      <c r="F61" s="73"/>
      <c r="G61" s="73">
        <f>TRUNC(SUM(G56:G60),2)</f>
        <v>50.11</v>
      </c>
      <c r="H61" s="73"/>
      <c r="I61" s="74"/>
      <c r="K61" s="8"/>
    </row>
    <row r="62" spans="1:16" s="26" customFormat="1" ht="45">
      <c r="A62" s="78" t="s">
        <v>69</v>
      </c>
      <c r="B62" s="61" t="s">
        <v>84</v>
      </c>
      <c r="C62" s="79" t="s">
        <v>85</v>
      </c>
      <c r="D62" s="78" t="s">
        <v>18</v>
      </c>
      <c r="E62" s="80">
        <v>90.24</v>
      </c>
      <c r="F62" s="66">
        <f>TRUNC(G68,2)</f>
        <v>74.33</v>
      </c>
      <c r="G62" s="66">
        <f>TRUNC(F62*1.2882,2)</f>
        <v>95.75</v>
      </c>
      <c r="H62" s="66">
        <f>TRUNC(E62*F62,2)</f>
        <v>6707.53</v>
      </c>
      <c r="I62" s="67">
        <f>TRUNC(E62*G62,2)</f>
        <v>8640.48</v>
      </c>
      <c r="K62" s="28"/>
      <c r="L62" s="29"/>
      <c r="M62" s="30"/>
      <c r="N62" s="31"/>
      <c r="O62" s="32"/>
      <c r="P62" s="32"/>
    </row>
    <row r="63" spans="1:11" s="16" customFormat="1" ht="15">
      <c r="A63" s="68"/>
      <c r="B63" s="69" t="s">
        <v>58</v>
      </c>
      <c r="C63" s="70" t="s">
        <v>344</v>
      </c>
      <c r="D63" s="71" t="s">
        <v>34</v>
      </c>
      <c r="E63" s="72">
        <v>0.42</v>
      </c>
      <c r="F63" s="73">
        <v>4.11</v>
      </c>
      <c r="G63" s="73">
        <f>TRUNC(E63*F63,2)</f>
        <v>1.72</v>
      </c>
      <c r="H63" s="73"/>
      <c r="I63" s="74"/>
      <c r="K63" s="8"/>
    </row>
    <row r="64" spans="1:11" s="16" customFormat="1" ht="15">
      <c r="A64" s="68"/>
      <c r="B64" s="69" t="s">
        <v>59</v>
      </c>
      <c r="C64" s="70" t="s">
        <v>60</v>
      </c>
      <c r="D64" s="71" t="s">
        <v>34</v>
      </c>
      <c r="E64" s="72">
        <v>4.86</v>
      </c>
      <c r="F64" s="73">
        <v>0.7</v>
      </c>
      <c r="G64" s="73">
        <f>TRUNC(E64*F64,2)</f>
        <v>3.4</v>
      </c>
      <c r="H64" s="73"/>
      <c r="I64" s="74"/>
      <c r="K64" s="8"/>
    </row>
    <row r="65" spans="1:11" s="16" customFormat="1" ht="30">
      <c r="A65" s="68"/>
      <c r="B65" s="69" t="s">
        <v>86</v>
      </c>
      <c r="C65" s="70" t="s">
        <v>87</v>
      </c>
      <c r="D65" s="71" t="s">
        <v>18</v>
      </c>
      <c r="E65" s="72">
        <v>1.06</v>
      </c>
      <c r="F65" s="73">
        <v>40.74</v>
      </c>
      <c r="G65" s="73">
        <f>TRUNC(E65*F65,2)</f>
        <v>43.18</v>
      </c>
      <c r="H65" s="73"/>
      <c r="I65" s="74"/>
      <c r="K65" s="8"/>
    </row>
    <row r="66" spans="1:11" s="16" customFormat="1" ht="15">
      <c r="A66" s="68"/>
      <c r="B66" s="69" t="s">
        <v>52</v>
      </c>
      <c r="C66" s="70" t="s">
        <v>53</v>
      </c>
      <c r="D66" s="71" t="s">
        <v>9</v>
      </c>
      <c r="E66" s="72">
        <v>0.37</v>
      </c>
      <c r="F66" s="73">
        <f>TRUNC(20.11,2)</f>
        <v>20.11</v>
      </c>
      <c r="G66" s="73">
        <f>TRUNC(E66*F66,2)</f>
        <v>7.44</v>
      </c>
      <c r="H66" s="73"/>
      <c r="I66" s="74"/>
      <c r="K66" s="8"/>
    </row>
    <row r="67" spans="1:11" s="16" customFormat="1" ht="15">
      <c r="A67" s="68"/>
      <c r="B67" s="69" t="s">
        <v>61</v>
      </c>
      <c r="C67" s="70" t="s">
        <v>62</v>
      </c>
      <c r="D67" s="71" t="s">
        <v>9</v>
      </c>
      <c r="E67" s="72">
        <v>0.7</v>
      </c>
      <c r="F67" s="73">
        <f>TRUNC(26.57,2)</f>
        <v>26.57</v>
      </c>
      <c r="G67" s="73">
        <f>TRUNC(E67*F67,2)</f>
        <v>18.59</v>
      </c>
      <c r="H67" s="73"/>
      <c r="I67" s="74"/>
      <c r="K67" s="8"/>
    </row>
    <row r="68" spans="1:11" s="16" customFormat="1" ht="15">
      <c r="A68" s="68"/>
      <c r="B68" s="69"/>
      <c r="C68" s="70"/>
      <c r="D68" s="71"/>
      <c r="E68" s="72" t="s">
        <v>26</v>
      </c>
      <c r="F68" s="73"/>
      <c r="G68" s="73">
        <f>TRUNC(SUM(G63:G67),2)</f>
        <v>74.33</v>
      </c>
      <c r="H68" s="73"/>
      <c r="I68" s="74"/>
      <c r="K68" s="8"/>
    </row>
    <row r="69" spans="1:9" s="17" customFormat="1" ht="30">
      <c r="A69" s="78" t="s">
        <v>70</v>
      </c>
      <c r="B69" s="84" t="s">
        <v>125</v>
      </c>
      <c r="C69" s="85" t="s">
        <v>126</v>
      </c>
      <c r="D69" s="89" t="s">
        <v>18</v>
      </c>
      <c r="E69" s="67">
        <v>40.58</v>
      </c>
      <c r="F69" s="67">
        <f>TRUNC(G81,2)</f>
        <v>72.99</v>
      </c>
      <c r="G69" s="66">
        <f>TRUNC(F69*1.2882,2)</f>
        <v>94.02</v>
      </c>
      <c r="H69" s="66">
        <f>TRUNC(E69*F69,2)</f>
        <v>2961.93</v>
      </c>
      <c r="I69" s="67">
        <f>TRUNC(E69*G69,2)</f>
        <v>3815.33</v>
      </c>
    </row>
    <row r="70" spans="1:9" s="17" customFormat="1" ht="30">
      <c r="A70" s="75"/>
      <c r="B70" s="76" t="s">
        <v>127</v>
      </c>
      <c r="C70" s="77" t="s">
        <v>128</v>
      </c>
      <c r="D70" s="90" t="s">
        <v>34</v>
      </c>
      <c r="E70" s="74">
        <v>0.0426</v>
      </c>
      <c r="F70" s="74">
        <v>28.11</v>
      </c>
      <c r="G70" s="74">
        <f aca="true" t="shared" si="0" ref="G70:G80">TRUNC(E70*F70,2)</f>
        <v>1.19</v>
      </c>
      <c r="H70" s="74"/>
      <c r="I70" s="86"/>
    </row>
    <row r="71" spans="1:9" s="17" customFormat="1" ht="15">
      <c r="A71" s="75"/>
      <c r="B71" s="76" t="s">
        <v>63</v>
      </c>
      <c r="C71" s="77" t="s">
        <v>64</v>
      </c>
      <c r="D71" s="90" t="s">
        <v>65</v>
      </c>
      <c r="E71" s="74">
        <v>0.0132</v>
      </c>
      <c r="F71" s="74">
        <v>33.83</v>
      </c>
      <c r="G71" s="74">
        <f t="shared" si="0"/>
        <v>0.44</v>
      </c>
      <c r="H71" s="74"/>
      <c r="I71" s="86"/>
    </row>
    <row r="72" spans="1:9" s="17" customFormat="1" ht="30">
      <c r="A72" s="75"/>
      <c r="B72" s="76" t="s">
        <v>129</v>
      </c>
      <c r="C72" s="77" t="s">
        <v>130</v>
      </c>
      <c r="D72" s="90" t="s">
        <v>24</v>
      </c>
      <c r="E72" s="74">
        <v>2.1912</v>
      </c>
      <c r="F72" s="74">
        <v>0.3</v>
      </c>
      <c r="G72" s="74">
        <f t="shared" si="0"/>
        <v>0.65</v>
      </c>
      <c r="H72" s="74"/>
      <c r="I72" s="86"/>
    </row>
    <row r="73" spans="1:9" s="17" customFormat="1" ht="30">
      <c r="A73" s="75"/>
      <c r="B73" s="76" t="s">
        <v>131</v>
      </c>
      <c r="C73" s="77" t="s">
        <v>132</v>
      </c>
      <c r="D73" s="90" t="s">
        <v>24</v>
      </c>
      <c r="E73" s="74">
        <v>7.974</v>
      </c>
      <c r="F73" s="74">
        <v>0.13</v>
      </c>
      <c r="G73" s="74">
        <f t="shared" si="0"/>
        <v>1.03</v>
      </c>
      <c r="H73" s="74"/>
      <c r="I73" s="86"/>
    </row>
    <row r="74" spans="1:9" s="17" customFormat="1" ht="45">
      <c r="A74" s="75"/>
      <c r="B74" s="76" t="s">
        <v>133</v>
      </c>
      <c r="C74" s="77" t="s">
        <v>345</v>
      </c>
      <c r="D74" s="90" t="s">
        <v>34</v>
      </c>
      <c r="E74" s="74">
        <v>0.5202</v>
      </c>
      <c r="F74" s="74">
        <v>3.03</v>
      </c>
      <c r="G74" s="74">
        <f t="shared" si="0"/>
        <v>1.57</v>
      </c>
      <c r="H74" s="74"/>
      <c r="I74" s="86"/>
    </row>
    <row r="75" spans="1:9" s="17" customFormat="1" ht="30">
      <c r="A75" s="75"/>
      <c r="B75" s="76" t="s">
        <v>134</v>
      </c>
      <c r="C75" s="77" t="s">
        <v>135</v>
      </c>
      <c r="D75" s="90" t="s">
        <v>17</v>
      </c>
      <c r="E75" s="74">
        <v>1.4395</v>
      </c>
      <c r="F75" s="74">
        <v>2.42</v>
      </c>
      <c r="G75" s="74">
        <f t="shared" si="0"/>
        <v>3.48</v>
      </c>
      <c r="H75" s="74"/>
      <c r="I75" s="86"/>
    </row>
    <row r="76" spans="1:9" s="17" customFormat="1" ht="45">
      <c r="A76" s="75"/>
      <c r="B76" s="76" t="s">
        <v>136</v>
      </c>
      <c r="C76" s="77" t="s">
        <v>137</v>
      </c>
      <c r="D76" s="90" t="s">
        <v>24</v>
      </c>
      <c r="E76" s="74">
        <v>1.3265</v>
      </c>
      <c r="F76" s="74">
        <v>2.5</v>
      </c>
      <c r="G76" s="74">
        <f t="shared" si="0"/>
        <v>3.31</v>
      </c>
      <c r="H76" s="74"/>
      <c r="I76" s="86"/>
    </row>
    <row r="77" spans="1:9" s="17" customFormat="1" ht="30">
      <c r="A77" s="75"/>
      <c r="B77" s="76" t="s">
        <v>138</v>
      </c>
      <c r="C77" s="77" t="s">
        <v>139</v>
      </c>
      <c r="D77" s="90" t="s">
        <v>17</v>
      </c>
      <c r="E77" s="74">
        <v>3.851</v>
      </c>
      <c r="F77" s="74">
        <v>6.64</v>
      </c>
      <c r="G77" s="74">
        <f t="shared" si="0"/>
        <v>25.57</v>
      </c>
      <c r="H77" s="74"/>
      <c r="I77" s="86"/>
    </row>
    <row r="78" spans="1:9" s="17" customFormat="1" ht="30">
      <c r="A78" s="75"/>
      <c r="B78" s="76" t="s">
        <v>140</v>
      </c>
      <c r="C78" s="77" t="s">
        <v>346</v>
      </c>
      <c r="D78" s="90" t="s">
        <v>18</v>
      </c>
      <c r="E78" s="74">
        <v>1.0966</v>
      </c>
      <c r="F78" s="74">
        <v>17.52</v>
      </c>
      <c r="G78" s="74">
        <f t="shared" si="0"/>
        <v>19.21</v>
      </c>
      <c r="H78" s="74"/>
      <c r="I78" s="86"/>
    </row>
    <row r="79" spans="1:9" s="17" customFormat="1" ht="15">
      <c r="A79" s="75"/>
      <c r="B79" s="76" t="s">
        <v>52</v>
      </c>
      <c r="C79" s="77" t="s">
        <v>53</v>
      </c>
      <c r="D79" s="90" t="s">
        <v>9</v>
      </c>
      <c r="E79" s="74">
        <v>0.3628</v>
      </c>
      <c r="F79" s="74">
        <f>TRUNC(20.11,2)</f>
        <v>20.11</v>
      </c>
      <c r="G79" s="74">
        <f t="shared" si="0"/>
        <v>7.29</v>
      </c>
      <c r="H79" s="74"/>
      <c r="I79" s="86"/>
    </row>
    <row r="80" spans="1:9" s="17" customFormat="1" ht="15">
      <c r="A80" s="75"/>
      <c r="B80" s="76" t="s">
        <v>78</v>
      </c>
      <c r="C80" s="77" t="s">
        <v>79</v>
      </c>
      <c r="D80" s="90" t="s">
        <v>9</v>
      </c>
      <c r="E80" s="74">
        <v>0.3628</v>
      </c>
      <c r="F80" s="74">
        <f>TRUNC(25.5,2)</f>
        <v>25.5</v>
      </c>
      <c r="G80" s="74">
        <f t="shared" si="0"/>
        <v>9.25</v>
      </c>
      <c r="H80" s="74"/>
      <c r="I80" s="86"/>
    </row>
    <row r="81" spans="1:9" s="17" customFormat="1" ht="15">
      <c r="A81" s="75"/>
      <c r="B81" s="76"/>
      <c r="C81" s="77"/>
      <c r="D81" s="90"/>
      <c r="E81" s="74" t="s">
        <v>26</v>
      </c>
      <c r="F81" s="74"/>
      <c r="G81" s="74">
        <f>TRUNC(SUM(G70:G80),2)</f>
        <v>72.99</v>
      </c>
      <c r="H81" s="74"/>
      <c r="I81" s="86"/>
    </row>
    <row r="82" spans="1:11" s="182" customFormat="1" ht="15.75">
      <c r="A82" s="175" t="s">
        <v>46</v>
      </c>
      <c r="B82" s="176"/>
      <c r="C82" s="177" t="s">
        <v>141</v>
      </c>
      <c r="D82" s="187"/>
      <c r="E82" s="188"/>
      <c r="F82" s="188"/>
      <c r="G82" s="189"/>
      <c r="H82" s="180">
        <f>H55+H62+H69</f>
        <v>11312.06</v>
      </c>
      <c r="I82" s="181">
        <f>I55+I62+I69</f>
        <v>14571.75</v>
      </c>
      <c r="K82" s="183"/>
    </row>
    <row r="83" spans="1:9" s="34" customFormat="1" ht="15.75">
      <c r="A83" s="54" t="s">
        <v>31</v>
      </c>
      <c r="B83" s="87"/>
      <c r="C83" s="88" t="s">
        <v>11</v>
      </c>
      <c r="D83" s="137"/>
      <c r="E83" s="138"/>
      <c r="F83" s="138"/>
      <c r="G83" s="138"/>
      <c r="H83" s="138"/>
      <c r="I83" s="139"/>
    </row>
    <row r="84" spans="1:9" s="17" customFormat="1" ht="30">
      <c r="A84" s="78" t="s">
        <v>4</v>
      </c>
      <c r="B84" s="84" t="s">
        <v>88</v>
      </c>
      <c r="C84" s="85" t="s">
        <v>89</v>
      </c>
      <c r="D84" s="89" t="s">
        <v>18</v>
      </c>
      <c r="E84" s="67">
        <v>33.5</v>
      </c>
      <c r="F84" s="67">
        <f>TRUNC(G88,2)</f>
        <v>9.71</v>
      </c>
      <c r="G84" s="66">
        <f>TRUNC(F84*1.2882,2)</f>
        <v>12.5</v>
      </c>
      <c r="H84" s="66">
        <f>TRUNC(E84*F84,2)</f>
        <v>325.28</v>
      </c>
      <c r="I84" s="66">
        <f>TRUNC(E84*G84,2)</f>
        <v>418.75</v>
      </c>
    </row>
    <row r="85" spans="1:11" s="16" customFormat="1" ht="15">
      <c r="A85" s="68"/>
      <c r="B85" s="69" t="s">
        <v>90</v>
      </c>
      <c r="C85" s="70" t="s">
        <v>347</v>
      </c>
      <c r="D85" s="71" t="s">
        <v>57</v>
      </c>
      <c r="E85" s="72">
        <v>0.33</v>
      </c>
      <c r="F85" s="73">
        <v>16.17</v>
      </c>
      <c r="G85" s="73">
        <f>TRUNC(E85*F85,2)</f>
        <v>5.33</v>
      </c>
      <c r="H85" s="73"/>
      <c r="I85" s="74"/>
      <c r="K85" s="8"/>
    </row>
    <row r="86" spans="1:11" s="16" customFormat="1" ht="15">
      <c r="A86" s="68"/>
      <c r="B86" s="69" t="s">
        <v>52</v>
      </c>
      <c r="C86" s="70" t="s">
        <v>53</v>
      </c>
      <c r="D86" s="71" t="s">
        <v>9</v>
      </c>
      <c r="E86" s="72">
        <v>0.048</v>
      </c>
      <c r="F86" s="73">
        <f>TRUNC(20.11,2)</f>
        <v>20.11</v>
      </c>
      <c r="G86" s="73">
        <f>TRUNC(E86*F86,2)</f>
        <v>0.96</v>
      </c>
      <c r="H86" s="73"/>
      <c r="I86" s="74"/>
      <c r="K86" s="8"/>
    </row>
    <row r="87" spans="1:11" s="16" customFormat="1" ht="15">
      <c r="A87" s="68"/>
      <c r="B87" s="69" t="s">
        <v>91</v>
      </c>
      <c r="C87" s="70" t="s">
        <v>92</v>
      </c>
      <c r="D87" s="71" t="s">
        <v>9</v>
      </c>
      <c r="E87" s="72">
        <v>0.13</v>
      </c>
      <c r="F87" s="73">
        <f>TRUNC(26.36,2)</f>
        <v>26.36</v>
      </c>
      <c r="G87" s="73">
        <f>TRUNC(E87*F87,2)</f>
        <v>3.42</v>
      </c>
      <c r="H87" s="73"/>
      <c r="I87" s="74"/>
      <c r="K87" s="8"/>
    </row>
    <row r="88" spans="1:11" s="16" customFormat="1" ht="15">
      <c r="A88" s="68"/>
      <c r="B88" s="69"/>
      <c r="C88" s="70"/>
      <c r="D88" s="71"/>
      <c r="E88" s="72" t="s">
        <v>26</v>
      </c>
      <c r="F88" s="73"/>
      <c r="G88" s="73">
        <f>TRUNC(SUM(G85:G87),2)</f>
        <v>9.71</v>
      </c>
      <c r="H88" s="73"/>
      <c r="I88" s="74"/>
      <c r="K88" s="8"/>
    </row>
    <row r="89" spans="1:9" s="17" customFormat="1" ht="30">
      <c r="A89" s="78" t="s">
        <v>5</v>
      </c>
      <c r="B89" s="84" t="s">
        <v>93</v>
      </c>
      <c r="C89" s="85" t="s">
        <v>94</v>
      </c>
      <c r="D89" s="89" t="s">
        <v>18</v>
      </c>
      <c r="E89" s="67">
        <v>40.58</v>
      </c>
      <c r="F89" s="67">
        <f>TRUNC(G93,2)</f>
        <v>11.05</v>
      </c>
      <c r="G89" s="66">
        <f>TRUNC(F89*1.2882,2)</f>
        <v>14.23</v>
      </c>
      <c r="H89" s="66">
        <f>TRUNC(E89*F89,2)</f>
        <v>448.4</v>
      </c>
      <c r="I89" s="66">
        <f>TRUNC(E89*G89,2)</f>
        <v>577.45</v>
      </c>
    </row>
    <row r="90" spans="1:9" s="17" customFormat="1" ht="15">
      <c r="A90" s="75"/>
      <c r="B90" s="76" t="s">
        <v>90</v>
      </c>
      <c r="C90" s="77" t="s">
        <v>347</v>
      </c>
      <c r="D90" s="90" t="s">
        <v>57</v>
      </c>
      <c r="E90" s="74">
        <v>0.33</v>
      </c>
      <c r="F90" s="74">
        <v>16.17</v>
      </c>
      <c r="G90" s="74">
        <f>TRUNC(E90*F90,2)</f>
        <v>5.33</v>
      </c>
      <c r="H90" s="74"/>
      <c r="I90" s="86"/>
    </row>
    <row r="91" spans="1:9" s="17" customFormat="1" ht="15">
      <c r="A91" s="75"/>
      <c r="B91" s="76" t="s">
        <v>52</v>
      </c>
      <c r="C91" s="77" t="s">
        <v>53</v>
      </c>
      <c r="D91" s="90" t="s">
        <v>9</v>
      </c>
      <c r="E91" s="74">
        <v>0.062</v>
      </c>
      <c r="F91" s="74">
        <f>TRUNC(20.11,2)</f>
        <v>20.11</v>
      </c>
      <c r="G91" s="74">
        <f>TRUNC(E91*F91,2)</f>
        <v>1.24</v>
      </c>
      <c r="H91" s="74"/>
      <c r="I91" s="86"/>
    </row>
    <row r="92" spans="1:9" s="17" customFormat="1" ht="15">
      <c r="A92" s="75"/>
      <c r="B92" s="76" t="s">
        <v>91</v>
      </c>
      <c r="C92" s="77" t="s">
        <v>92</v>
      </c>
      <c r="D92" s="90" t="s">
        <v>9</v>
      </c>
      <c r="E92" s="74">
        <v>0.17</v>
      </c>
      <c r="F92" s="74">
        <f>TRUNC(26.36,2)</f>
        <v>26.36</v>
      </c>
      <c r="G92" s="74">
        <f>TRUNC(E92*F92,2)</f>
        <v>4.48</v>
      </c>
      <c r="H92" s="74"/>
      <c r="I92" s="86"/>
    </row>
    <row r="93" spans="1:9" s="17" customFormat="1" ht="15">
      <c r="A93" s="75"/>
      <c r="B93" s="76"/>
      <c r="C93" s="77"/>
      <c r="D93" s="90"/>
      <c r="E93" s="74" t="s">
        <v>26</v>
      </c>
      <c r="F93" s="74"/>
      <c r="G93" s="74">
        <f>TRUNC(SUM(G90:G92),2)</f>
        <v>11.05</v>
      </c>
      <c r="H93" s="74"/>
      <c r="I93" s="86"/>
    </row>
    <row r="94" spans="1:9" s="17" customFormat="1" ht="30">
      <c r="A94" s="78" t="s">
        <v>6</v>
      </c>
      <c r="B94" s="84" t="s">
        <v>95</v>
      </c>
      <c r="C94" s="85" t="s">
        <v>96</v>
      </c>
      <c r="D94" s="89" t="s">
        <v>18</v>
      </c>
      <c r="E94" s="67">
        <v>74.08</v>
      </c>
      <c r="F94" s="67">
        <f>TRUNC(G99,2)</f>
        <v>10.5</v>
      </c>
      <c r="G94" s="66">
        <f>TRUNC(F94*1.2882,2)</f>
        <v>13.52</v>
      </c>
      <c r="H94" s="66">
        <f>TRUNC(E94*F94,2)</f>
        <v>777.84</v>
      </c>
      <c r="I94" s="66">
        <f>TRUNC(E94*G94,2)</f>
        <v>1001.56</v>
      </c>
    </row>
    <row r="95" spans="1:9" s="17" customFormat="1" ht="15">
      <c r="A95" s="75"/>
      <c r="B95" s="76" t="s">
        <v>97</v>
      </c>
      <c r="C95" s="77" t="s">
        <v>348</v>
      </c>
      <c r="D95" s="90" t="s">
        <v>98</v>
      </c>
      <c r="E95" s="74">
        <v>0.0328</v>
      </c>
      <c r="F95" s="74">
        <v>77.9</v>
      </c>
      <c r="G95" s="74">
        <f>TRUNC(E95*F95,2)</f>
        <v>2.55</v>
      </c>
      <c r="H95" s="74"/>
      <c r="I95" s="86"/>
    </row>
    <row r="96" spans="1:9" s="17" customFormat="1" ht="15">
      <c r="A96" s="75"/>
      <c r="B96" s="76" t="s">
        <v>99</v>
      </c>
      <c r="C96" s="77" t="s">
        <v>349</v>
      </c>
      <c r="D96" s="90" t="s">
        <v>24</v>
      </c>
      <c r="E96" s="74">
        <v>0.06</v>
      </c>
      <c r="F96" s="74">
        <v>1.28</v>
      </c>
      <c r="G96" s="74">
        <f>TRUNC(E96*F96,2)</f>
        <v>0.07</v>
      </c>
      <c r="H96" s="74"/>
      <c r="I96" s="86"/>
    </row>
    <row r="97" spans="1:9" s="17" customFormat="1" ht="15">
      <c r="A97" s="75"/>
      <c r="B97" s="76" t="s">
        <v>52</v>
      </c>
      <c r="C97" s="77" t="s">
        <v>53</v>
      </c>
      <c r="D97" s="90" t="s">
        <v>9</v>
      </c>
      <c r="E97" s="74">
        <v>0.086</v>
      </c>
      <c r="F97" s="74">
        <f>TRUNC(20.11,2)</f>
        <v>20.11</v>
      </c>
      <c r="G97" s="74">
        <f>TRUNC(E97*F97,2)</f>
        <v>1.72</v>
      </c>
      <c r="H97" s="74"/>
      <c r="I97" s="86"/>
    </row>
    <row r="98" spans="1:9" s="17" customFormat="1" ht="15">
      <c r="A98" s="75"/>
      <c r="B98" s="76" t="s">
        <v>91</v>
      </c>
      <c r="C98" s="77" t="s">
        <v>92</v>
      </c>
      <c r="D98" s="90" t="s">
        <v>9</v>
      </c>
      <c r="E98" s="74">
        <v>0.234</v>
      </c>
      <c r="F98" s="74">
        <f>TRUNC(26.36,2)</f>
        <v>26.36</v>
      </c>
      <c r="G98" s="74">
        <f>TRUNC(E98*F98,2)</f>
        <v>6.16</v>
      </c>
      <c r="H98" s="74"/>
      <c r="I98" s="86"/>
    </row>
    <row r="99" spans="1:9" s="17" customFormat="1" ht="15">
      <c r="A99" s="75"/>
      <c r="B99" s="76"/>
      <c r="C99" s="77"/>
      <c r="D99" s="90"/>
      <c r="E99" s="74" t="s">
        <v>26</v>
      </c>
      <c r="F99" s="74"/>
      <c r="G99" s="74">
        <f>TRUNC(SUM(G95:G98),2)</f>
        <v>10.5</v>
      </c>
      <c r="H99" s="74"/>
      <c r="I99" s="86"/>
    </row>
    <row r="100" spans="1:9" s="17" customFormat="1" ht="75">
      <c r="A100" s="78" t="s">
        <v>7</v>
      </c>
      <c r="B100" s="84" t="s">
        <v>178</v>
      </c>
      <c r="C100" s="85" t="s">
        <v>179</v>
      </c>
      <c r="D100" s="89" t="s">
        <v>18</v>
      </c>
      <c r="E100" s="67">
        <v>13.4</v>
      </c>
      <c r="F100" s="67">
        <f>TRUNC(G104,2)</f>
        <v>17.87</v>
      </c>
      <c r="G100" s="66">
        <f>TRUNC(F100*1.2882,2)</f>
        <v>23.02</v>
      </c>
      <c r="H100" s="66">
        <f>TRUNC(E100*F100,2)</f>
        <v>239.45</v>
      </c>
      <c r="I100" s="66">
        <f>TRUNC(E100*G100,2)</f>
        <v>308.46</v>
      </c>
    </row>
    <row r="101" spans="1:9" s="17" customFormat="1" ht="15">
      <c r="A101" s="75"/>
      <c r="B101" s="76" t="s">
        <v>180</v>
      </c>
      <c r="C101" s="77" t="s">
        <v>181</v>
      </c>
      <c r="D101" s="90" t="s">
        <v>34</v>
      </c>
      <c r="E101" s="74">
        <v>2</v>
      </c>
      <c r="F101" s="74">
        <v>3.94</v>
      </c>
      <c r="G101" s="74">
        <f>TRUNC(E101*F101,2)</f>
        <v>7.88</v>
      </c>
      <c r="H101" s="74"/>
      <c r="I101" s="86"/>
    </row>
    <row r="102" spans="1:9" s="17" customFormat="1" ht="30">
      <c r="A102" s="75"/>
      <c r="B102" s="76" t="s">
        <v>41</v>
      </c>
      <c r="C102" s="77" t="s">
        <v>42</v>
      </c>
      <c r="D102" s="90" t="s">
        <v>9</v>
      </c>
      <c r="E102" s="74">
        <v>0.309</v>
      </c>
      <c r="F102" s="74">
        <f>TRUNC(13.6,2)</f>
        <v>13.6</v>
      </c>
      <c r="G102" s="74">
        <f>TRUNC(E102*F102,2)</f>
        <v>4.2</v>
      </c>
      <c r="H102" s="74"/>
      <c r="I102" s="86"/>
    </row>
    <row r="103" spans="1:9" s="17" customFormat="1" ht="15">
      <c r="A103" s="75"/>
      <c r="B103" s="76" t="s">
        <v>147</v>
      </c>
      <c r="C103" s="77" t="s">
        <v>148</v>
      </c>
      <c r="D103" s="90" t="s">
        <v>9</v>
      </c>
      <c r="E103" s="74">
        <v>0.309</v>
      </c>
      <c r="F103" s="74">
        <f>TRUNC(18.77,2)</f>
        <v>18.77</v>
      </c>
      <c r="G103" s="74">
        <f>TRUNC(E103*F103,2)</f>
        <v>5.79</v>
      </c>
      <c r="H103" s="74"/>
      <c r="I103" s="86"/>
    </row>
    <row r="104" spans="1:9" s="17" customFormat="1" ht="15">
      <c r="A104" s="75"/>
      <c r="B104" s="76"/>
      <c r="C104" s="77"/>
      <c r="D104" s="90"/>
      <c r="E104" s="74" t="s">
        <v>26</v>
      </c>
      <c r="F104" s="74"/>
      <c r="G104" s="74">
        <f>TRUNC(SUM(G101:G103),2)</f>
        <v>17.87</v>
      </c>
      <c r="H104" s="74"/>
      <c r="I104" s="86"/>
    </row>
    <row r="105" spans="1:9" s="17" customFormat="1" ht="15">
      <c r="A105" s="78" t="s">
        <v>255</v>
      </c>
      <c r="B105" s="84" t="s">
        <v>162</v>
      </c>
      <c r="C105" s="85" t="s">
        <v>163</v>
      </c>
      <c r="D105" s="89" t="s">
        <v>18</v>
      </c>
      <c r="E105" s="67">
        <v>33</v>
      </c>
      <c r="F105" s="67">
        <f>TRUNC(G108,2)</f>
        <v>9.12</v>
      </c>
      <c r="G105" s="66">
        <f>TRUNC(F105*1.2882,2)</f>
        <v>11.74</v>
      </c>
      <c r="H105" s="66">
        <f>TRUNC(E105*F105,2)</f>
        <v>300.96</v>
      </c>
      <c r="I105" s="66">
        <f>TRUNC(E105*G105,2)</f>
        <v>387.42</v>
      </c>
    </row>
    <row r="106" spans="1:9" s="17" customFormat="1" ht="15">
      <c r="A106" s="75"/>
      <c r="B106" s="92" t="s">
        <v>164</v>
      </c>
      <c r="C106" s="93" t="s">
        <v>165</v>
      </c>
      <c r="D106" s="75" t="s">
        <v>24</v>
      </c>
      <c r="E106" s="74">
        <v>0.3</v>
      </c>
      <c r="F106" s="74">
        <v>3.83</v>
      </c>
      <c r="G106" s="73">
        <f>TRUNC(E106*F106,2)</f>
        <v>1.14</v>
      </c>
      <c r="H106" s="74"/>
      <c r="I106" s="86"/>
    </row>
    <row r="107" spans="1:9" s="17" customFormat="1" ht="15">
      <c r="A107" s="75"/>
      <c r="B107" s="92" t="s">
        <v>91</v>
      </c>
      <c r="C107" s="93" t="s">
        <v>92</v>
      </c>
      <c r="D107" s="75" t="s">
        <v>9</v>
      </c>
      <c r="E107" s="74">
        <v>0.3</v>
      </c>
      <c r="F107" s="74">
        <f>TRUNC(26.62,2)</f>
        <v>26.62</v>
      </c>
      <c r="G107" s="73">
        <f>TRUNC(E107*F107,2)</f>
        <v>7.98</v>
      </c>
      <c r="H107" s="74"/>
      <c r="I107" s="86"/>
    </row>
    <row r="108" spans="1:9" s="17" customFormat="1" ht="15">
      <c r="A108" s="75"/>
      <c r="B108" s="76"/>
      <c r="C108" s="77"/>
      <c r="D108" s="90"/>
      <c r="E108" s="86" t="s">
        <v>26</v>
      </c>
      <c r="F108" s="74"/>
      <c r="G108" s="73">
        <f>TRUNC(SUM(G106:G107),2)</f>
        <v>9.12</v>
      </c>
      <c r="H108" s="74"/>
      <c r="I108" s="86"/>
    </row>
    <row r="109" spans="1:9" s="17" customFormat="1" ht="30" customHeight="1">
      <c r="A109" s="78" t="s">
        <v>257</v>
      </c>
      <c r="B109" s="84" t="s">
        <v>166</v>
      </c>
      <c r="C109" s="85" t="s">
        <v>167</v>
      </c>
      <c r="D109" s="89" t="s">
        <v>18</v>
      </c>
      <c r="E109" s="67">
        <v>33</v>
      </c>
      <c r="F109" s="67">
        <f>TRUNC(G113,2)</f>
        <v>8.98</v>
      </c>
      <c r="G109" s="66">
        <f>TRUNC(F109*1.2882,2)</f>
        <v>11.56</v>
      </c>
      <c r="H109" s="66">
        <f>TRUNC(E109*F109,2)</f>
        <v>296.34</v>
      </c>
      <c r="I109" s="66">
        <f>TRUNC(E109*G109,2)</f>
        <v>381.48</v>
      </c>
    </row>
    <row r="110" spans="1:9" s="17" customFormat="1" ht="15">
      <c r="A110" s="75"/>
      <c r="B110" s="92" t="s">
        <v>168</v>
      </c>
      <c r="C110" s="93" t="s">
        <v>169</v>
      </c>
      <c r="D110" s="75" t="s">
        <v>98</v>
      </c>
      <c r="E110" s="86">
        <v>0.0059</v>
      </c>
      <c r="F110" s="74">
        <v>526.59</v>
      </c>
      <c r="G110" s="73">
        <f>TRUNC(E110*F110,2)</f>
        <v>3.1</v>
      </c>
      <c r="H110" s="74"/>
      <c r="I110" s="86"/>
    </row>
    <row r="111" spans="1:9" s="17" customFormat="1" ht="15">
      <c r="A111" s="75"/>
      <c r="B111" s="92" t="s">
        <v>170</v>
      </c>
      <c r="C111" s="93" t="s">
        <v>350</v>
      </c>
      <c r="D111" s="75" t="s">
        <v>57</v>
      </c>
      <c r="E111" s="86">
        <v>0.0106</v>
      </c>
      <c r="F111" s="74">
        <v>15.19</v>
      </c>
      <c r="G111" s="73">
        <f>TRUNC(E111*F111,2)</f>
        <v>0.16</v>
      </c>
      <c r="H111" s="74"/>
      <c r="I111" s="86"/>
    </row>
    <row r="112" spans="1:9" s="17" customFormat="1" ht="15">
      <c r="A112" s="75"/>
      <c r="B112" s="92" t="s">
        <v>91</v>
      </c>
      <c r="C112" s="93" t="s">
        <v>92</v>
      </c>
      <c r="D112" s="75" t="s">
        <v>9</v>
      </c>
      <c r="E112" s="86">
        <v>0.2149</v>
      </c>
      <c r="F112" s="74">
        <f>TRUNC(26.62,2)</f>
        <v>26.62</v>
      </c>
      <c r="G112" s="73">
        <f>TRUNC(E112*F112,2)</f>
        <v>5.72</v>
      </c>
      <c r="H112" s="74"/>
      <c r="I112" s="86"/>
    </row>
    <row r="113" spans="1:9" s="17" customFormat="1" ht="15">
      <c r="A113" s="75"/>
      <c r="B113" s="76"/>
      <c r="C113" s="77"/>
      <c r="D113" s="90"/>
      <c r="E113" s="86" t="s">
        <v>26</v>
      </c>
      <c r="F113" s="74"/>
      <c r="G113" s="73">
        <f>TRUNC(SUM(G110:G112),2)</f>
        <v>8.98</v>
      </c>
      <c r="H113" s="74"/>
      <c r="I113" s="86"/>
    </row>
    <row r="114" spans="1:9" s="17" customFormat="1" ht="30" customHeight="1">
      <c r="A114" s="78" t="s">
        <v>258</v>
      </c>
      <c r="B114" s="84" t="s">
        <v>171</v>
      </c>
      <c r="C114" s="85" t="s">
        <v>259</v>
      </c>
      <c r="D114" s="89" t="s">
        <v>18</v>
      </c>
      <c r="E114" s="67">
        <v>33</v>
      </c>
      <c r="F114" s="67">
        <f>TRUNC(G118,2)</f>
        <v>22.09</v>
      </c>
      <c r="G114" s="66">
        <f>TRUNC(F114*1.2882,2)</f>
        <v>28.45</v>
      </c>
      <c r="H114" s="66">
        <f>TRUNC(E114*F114,2)</f>
        <v>728.97</v>
      </c>
      <c r="I114" s="66">
        <f>TRUNC(E114*G114,2)</f>
        <v>938.85</v>
      </c>
    </row>
    <row r="115" spans="1:9" s="17" customFormat="1" ht="15">
      <c r="A115" s="75"/>
      <c r="B115" s="92" t="s">
        <v>172</v>
      </c>
      <c r="C115" s="93" t="s">
        <v>173</v>
      </c>
      <c r="D115" s="75" t="s">
        <v>57</v>
      </c>
      <c r="E115" s="86">
        <v>0.202</v>
      </c>
      <c r="F115" s="74">
        <v>74.46</v>
      </c>
      <c r="G115" s="73">
        <f>TRUNC(E115*F115,2)</f>
        <v>15.04</v>
      </c>
      <c r="H115" s="74"/>
      <c r="I115" s="86"/>
    </row>
    <row r="116" spans="1:9" s="17" customFormat="1" ht="15">
      <c r="A116" s="75"/>
      <c r="B116" s="92" t="s">
        <v>174</v>
      </c>
      <c r="C116" s="93" t="s">
        <v>175</v>
      </c>
      <c r="D116" s="75" t="s">
        <v>57</v>
      </c>
      <c r="E116" s="86">
        <v>0.0303</v>
      </c>
      <c r="F116" s="74">
        <v>34.62</v>
      </c>
      <c r="G116" s="73">
        <f>TRUNC(E116*F116,2)</f>
        <v>1.04</v>
      </c>
      <c r="H116" s="74"/>
      <c r="I116" s="86"/>
    </row>
    <row r="117" spans="1:9" s="17" customFormat="1" ht="15">
      <c r="A117" s="75"/>
      <c r="B117" s="92" t="s">
        <v>176</v>
      </c>
      <c r="C117" s="93" t="s">
        <v>177</v>
      </c>
      <c r="D117" s="75" t="s">
        <v>9</v>
      </c>
      <c r="E117" s="86">
        <v>0.2149</v>
      </c>
      <c r="F117" s="74">
        <f>TRUNC(28.01,2)</f>
        <v>28.01</v>
      </c>
      <c r="G117" s="73">
        <f>TRUNC(E117*F117,2)</f>
        <v>6.01</v>
      </c>
      <c r="H117" s="74"/>
      <c r="I117" s="86"/>
    </row>
    <row r="118" spans="1:9" s="17" customFormat="1" ht="15">
      <c r="A118" s="75"/>
      <c r="B118" s="76"/>
      <c r="C118" s="77"/>
      <c r="D118" s="90"/>
      <c r="E118" s="86" t="s">
        <v>26</v>
      </c>
      <c r="F118" s="74"/>
      <c r="G118" s="73">
        <f>TRUNC(SUM(G115:G117),2)</f>
        <v>22.09</v>
      </c>
      <c r="H118" s="74"/>
      <c r="I118" s="86"/>
    </row>
    <row r="119" spans="1:11" s="182" customFormat="1" ht="15.75">
      <c r="A119" s="175" t="s">
        <v>46</v>
      </c>
      <c r="B119" s="176"/>
      <c r="C119" s="177" t="s">
        <v>32</v>
      </c>
      <c r="D119" s="187"/>
      <c r="E119" s="188"/>
      <c r="F119" s="188"/>
      <c r="G119" s="189"/>
      <c r="H119" s="180">
        <f>H84+H89+H94+H100+H105+H109+H114</f>
        <v>3117.24</v>
      </c>
      <c r="I119" s="181">
        <f>I84+I89+I94+I100+I105+I109+I114</f>
        <v>4013.97</v>
      </c>
      <c r="K119" s="183"/>
    </row>
    <row r="120" spans="1:9" s="33" customFormat="1" ht="15.75">
      <c r="A120" s="140" t="s">
        <v>33</v>
      </c>
      <c r="B120" s="141"/>
      <c r="C120" s="117" t="s">
        <v>260</v>
      </c>
      <c r="D120" s="115"/>
      <c r="E120" s="115"/>
      <c r="F120" s="115"/>
      <c r="G120" s="115"/>
      <c r="H120" s="115"/>
      <c r="I120" s="116"/>
    </row>
    <row r="121" spans="1:9" s="17" customFormat="1" ht="30" hidden="1">
      <c r="A121" s="100" t="s">
        <v>21</v>
      </c>
      <c r="B121" s="101" t="s">
        <v>100</v>
      </c>
      <c r="C121" s="102" t="s">
        <v>101</v>
      </c>
      <c r="D121" s="100" t="s">
        <v>18</v>
      </c>
      <c r="E121" s="103">
        <v>107.28</v>
      </c>
      <c r="F121" s="104">
        <f>TRUNC(G128,2)</f>
        <v>40.95</v>
      </c>
      <c r="G121" s="105">
        <f>TRUNC(F121*1.2882,2)</f>
        <v>52.75</v>
      </c>
      <c r="H121" s="105">
        <f>TRUNC(E121*F121,2)</f>
        <v>4393.11</v>
      </c>
      <c r="I121" s="105">
        <f>TRUNC(E121*G121,2)</f>
        <v>5659.02</v>
      </c>
    </row>
    <row r="122" spans="1:9" s="17" customFormat="1" ht="30" hidden="1">
      <c r="A122" s="106"/>
      <c r="B122" s="107" t="s">
        <v>102</v>
      </c>
      <c r="C122" s="108" t="s">
        <v>103</v>
      </c>
      <c r="D122" s="109" t="s">
        <v>104</v>
      </c>
      <c r="E122" s="110">
        <v>4.15</v>
      </c>
      <c r="F122" s="110">
        <f>TRUNC(1.41,2)</f>
        <v>1.41</v>
      </c>
      <c r="G122" s="110">
        <f aca="true" t="shared" si="1" ref="G122:G127">TRUNC(E122*F122,2)</f>
        <v>5.85</v>
      </c>
      <c r="H122" s="110"/>
      <c r="I122" s="111"/>
    </row>
    <row r="123" spans="1:9" s="17" customFormat="1" ht="30" hidden="1">
      <c r="A123" s="106"/>
      <c r="B123" s="107" t="s">
        <v>105</v>
      </c>
      <c r="C123" s="108" t="s">
        <v>106</v>
      </c>
      <c r="D123" s="109" t="s">
        <v>18</v>
      </c>
      <c r="E123" s="110">
        <v>1.166</v>
      </c>
      <c r="F123" s="110">
        <f>TRUNC(26.61,2)</f>
        <v>26.61</v>
      </c>
      <c r="G123" s="110">
        <f t="shared" si="1"/>
        <v>31.02</v>
      </c>
      <c r="H123" s="110"/>
      <c r="I123" s="111"/>
    </row>
    <row r="124" spans="1:9" s="17" customFormat="1" ht="15" hidden="1">
      <c r="A124" s="106"/>
      <c r="B124" s="107" t="s">
        <v>107</v>
      </c>
      <c r="C124" s="108" t="s">
        <v>108</v>
      </c>
      <c r="D124" s="109" t="s">
        <v>9</v>
      </c>
      <c r="E124" s="110">
        <v>0.091</v>
      </c>
      <c r="F124" s="110">
        <f>TRUNC(22.94,2)</f>
        <v>22.94</v>
      </c>
      <c r="G124" s="110">
        <f t="shared" si="1"/>
        <v>2.08</v>
      </c>
      <c r="H124" s="110"/>
      <c r="I124" s="111"/>
    </row>
    <row r="125" spans="1:9" s="17" customFormat="1" ht="15" hidden="1">
      <c r="A125" s="106"/>
      <c r="B125" s="107" t="s">
        <v>52</v>
      </c>
      <c r="C125" s="108" t="s">
        <v>53</v>
      </c>
      <c r="D125" s="109" t="s">
        <v>9</v>
      </c>
      <c r="E125" s="110">
        <v>0.097</v>
      </c>
      <c r="F125" s="110">
        <f>TRUNC(20.11,2)</f>
        <v>20.11</v>
      </c>
      <c r="G125" s="110">
        <f t="shared" si="1"/>
        <v>1.95</v>
      </c>
      <c r="H125" s="110"/>
      <c r="I125" s="111"/>
    </row>
    <row r="126" spans="1:9" s="17" customFormat="1" ht="30" hidden="1">
      <c r="A126" s="106"/>
      <c r="B126" s="107" t="s">
        <v>109</v>
      </c>
      <c r="C126" s="108" t="s">
        <v>110</v>
      </c>
      <c r="D126" s="109" t="s">
        <v>111</v>
      </c>
      <c r="E126" s="110">
        <v>0.0013</v>
      </c>
      <c r="F126" s="110">
        <f>TRUNC(28.26,2)</f>
        <v>28.26</v>
      </c>
      <c r="G126" s="110">
        <f t="shared" si="1"/>
        <v>0.03</v>
      </c>
      <c r="H126" s="110"/>
      <c r="I126" s="111"/>
    </row>
    <row r="127" spans="1:9" s="17" customFormat="1" ht="30" hidden="1">
      <c r="A127" s="106"/>
      <c r="B127" s="107" t="s">
        <v>112</v>
      </c>
      <c r="C127" s="108" t="s">
        <v>113</v>
      </c>
      <c r="D127" s="109" t="s">
        <v>56</v>
      </c>
      <c r="E127" s="110">
        <v>0.0009</v>
      </c>
      <c r="F127" s="110">
        <f>TRUNC(29.19,2)</f>
        <v>29.19</v>
      </c>
      <c r="G127" s="110">
        <f t="shared" si="1"/>
        <v>0.02</v>
      </c>
      <c r="H127" s="110"/>
      <c r="I127" s="111"/>
    </row>
    <row r="128" spans="1:9" s="17" customFormat="1" ht="15" hidden="1">
      <c r="A128" s="106"/>
      <c r="B128" s="107"/>
      <c r="C128" s="108"/>
      <c r="D128" s="109"/>
      <c r="E128" s="110" t="s">
        <v>26</v>
      </c>
      <c r="F128" s="110"/>
      <c r="G128" s="110">
        <f>TRUNC(SUM(G122:G127),2)</f>
        <v>40.95</v>
      </c>
      <c r="H128" s="110"/>
      <c r="I128" s="111"/>
    </row>
    <row r="129" spans="1:9" s="17" customFormat="1" ht="30" hidden="1">
      <c r="A129" s="100" t="s">
        <v>1</v>
      </c>
      <c r="B129" s="101" t="s">
        <v>114</v>
      </c>
      <c r="C129" s="102" t="s">
        <v>115</v>
      </c>
      <c r="D129" s="100" t="s">
        <v>17</v>
      </c>
      <c r="E129" s="103">
        <v>22.35</v>
      </c>
      <c r="F129" s="104">
        <f>TRUNC(G139,2)</f>
        <v>45.54</v>
      </c>
      <c r="G129" s="105">
        <f>TRUNC(F129*1.2882,2)</f>
        <v>58.66</v>
      </c>
      <c r="H129" s="105">
        <f>TRUNC(E129*F129,2)</f>
        <v>1017.81</v>
      </c>
      <c r="I129" s="105">
        <f>TRUNC(E129*G129,2)</f>
        <v>1311.05</v>
      </c>
    </row>
    <row r="130" spans="1:9" s="17" customFormat="1" ht="15" hidden="1">
      <c r="A130" s="106"/>
      <c r="B130" s="107" t="s">
        <v>116</v>
      </c>
      <c r="C130" s="108" t="s">
        <v>117</v>
      </c>
      <c r="D130" s="109" t="s">
        <v>17</v>
      </c>
      <c r="E130" s="110">
        <v>1.05</v>
      </c>
      <c r="F130" s="110">
        <f>TRUNC(21.95,2)</f>
        <v>21.95</v>
      </c>
      <c r="G130" s="110">
        <f aca="true" t="shared" si="2" ref="G130:G138">TRUNC(E130*F130,2)</f>
        <v>23.04</v>
      </c>
      <c r="H130" s="110"/>
      <c r="I130" s="111"/>
    </row>
    <row r="131" spans="1:9" s="17" customFormat="1" ht="15" hidden="1">
      <c r="A131" s="106"/>
      <c r="B131" s="107" t="s">
        <v>118</v>
      </c>
      <c r="C131" s="108" t="s">
        <v>119</v>
      </c>
      <c r="D131" s="109" t="s">
        <v>34</v>
      </c>
      <c r="E131" s="110">
        <v>0.059</v>
      </c>
      <c r="F131" s="110">
        <f>TRUNC(172.76,2)</f>
        <v>172.76</v>
      </c>
      <c r="G131" s="110">
        <f t="shared" si="2"/>
        <v>10.19</v>
      </c>
      <c r="H131" s="110"/>
      <c r="I131" s="111"/>
    </row>
    <row r="132" spans="1:9" s="17" customFormat="1" ht="15" hidden="1">
      <c r="A132" s="106"/>
      <c r="B132" s="107" t="s">
        <v>120</v>
      </c>
      <c r="C132" s="108" t="s">
        <v>121</v>
      </c>
      <c r="D132" s="109" t="s">
        <v>34</v>
      </c>
      <c r="E132" s="110">
        <v>0.0016</v>
      </c>
      <c r="F132" s="110">
        <f>TRUNC(46.96,2)</f>
        <v>46.96</v>
      </c>
      <c r="G132" s="110">
        <f t="shared" si="2"/>
        <v>0.07</v>
      </c>
      <c r="H132" s="110"/>
      <c r="I132" s="111"/>
    </row>
    <row r="133" spans="1:9" s="17" customFormat="1" ht="15" hidden="1">
      <c r="A133" s="106"/>
      <c r="B133" s="107" t="s">
        <v>122</v>
      </c>
      <c r="C133" s="108" t="s">
        <v>123</v>
      </c>
      <c r="D133" s="109" t="s">
        <v>34</v>
      </c>
      <c r="E133" s="110">
        <v>0.008</v>
      </c>
      <c r="F133" s="110">
        <f>TRUNC(10.9,2)</f>
        <v>10.9</v>
      </c>
      <c r="G133" s="110">
        <f t="shared" si="2"/>
        <v>0.08</v>
      </c>
      <c r="H133" s="110"/>
      <c r="I133" s="111"/>
    </row>
    <row r="134" spans="1:9" s="17" customFormat="1" ht="30" hidden="1">
      <c r="A134" s="106"/>
      <c r="B134" s="107" t="s">
        <v>66</v>
      </c>
      <c r="C134" s="108" t="s">
        <v>124</v>
      </c>
      <c r="D134" s="109" t="s">
        <v>67</v>
      </c>
      <c r="E134" s="110">
        <v>0.053</v>
      </c>
      <c r="F134" s="110">
        <f>TRUNC(24.36,2)</f>
        <v>24.36</v>
      </c>
      <c r="G134" s="110">
        <f t="shared" si="2"/>
        <v>1.29</v>
      </c>
      <c r="H134" s="110"/>
      <c r="I134" s="111"/>
    </row>
    <row r="135" spans="1:9" s="17" customFormat="1" ht="15" hidden="1">
      <c r="A135" s="106"/>
      <c r="B135" s="107" t="s">
        <v>107</v>
      </c>
      <c r="C135" s="108" t="s">
        <v>108</v>
      </c>
      <c r="D135" s="109" t="s">
        <v>9</v>
      </c>
      <c r="E135" s="110">
        <v>0.188</v>
      </c>
      <c r="F135" s="110">
        <f>TRUNC(22.94,2)</f>
        <v>22.94</v>
      </c>
      <c r="G135" s="110">
        <f t="shared" si="2"/>
        <v>4.31</v>
      </c>
      <c r="H135" s="110"/>
      <c r="I135" s="111"/>
    </row>
    <row r="136" spans="1:9" s="17" customFormat="1" ht="15" hidden="1">
      <c r="A136" s="106"/>
      <c r="B136" s="107" t="s">
        <v>52</v>
      </c>
      <c r="C136" s="108" t="s">
        <v>53</v>
      </c>
      <c r="D136" s="109" t="s">
        <v>9</v>
      </c>
      <c r="E136" s="110">
        <v>0.282</v>
      </c>
      <c r="F136" s="110">
        <f>TRUNC(20.11,2)</f>
        <v>20.11</v>
      </c>
      <c r="G136" s="110">
        <f t="shared" si="2"/>
        <v>5.67</v>
      </c>
      <c r="H136" s="110"/>
      <c r="I136" s="111"/>
    </row>
    <row r="137" spans="1:9" s="17" customFormat="1" ht="30" hidden="1">
      <c r="A137" s="106"/>
      <c r="B137" s="107" t="s">
        <v>109</v>
      </c>
      <c r="C137" s="108" t="s">
        <v>110</v>
      </c>
      <c r="D137" s="109" t="s">
        <v>111</v>
      </c>
      <c r="E137" s="110">
        <v>0.0183</v>
      </c>
      <c r="F137" s="110">
        <f>TRUNC(28.26,2)</f>
        <v>28.26</v>
      </c>
      <c r="G137" s="110">
        <f t="shared" si="2"/>
        <v>0.51</v>
      </c>
      <c r="H137" s="110"/>
      <c r="I137" s="111"/>
    </row>
    <row r="138" spans="1:9" s="17" customFormat="1" ht="30" hidden="1">
      <c r="A138" s="106"/>
      <c r="B138" s="107" t="s">
        <v>112</v>
      </c>
      <c r="C138" s="108" t="s">
        <v>113</v>
      </c>
      <c r="D138" s="109" t="s">
        <v>56</v>
      </c>
      <c r="E138" s="110">
        <v>0.0132</v>
      </c>
      <c r="F138" s="110">
        <f>TRUNC(29.19,2)</f>
        <v>29.19</v>
      </c>
      <c r="G138" s="110">
        <f t="shared" si="2"/>
        <v>0.38</v>
      </c>
      <c r="H138" s="110"/>
      <c r="I138" s="111"/>
    </row>
    <row r="139" spans="1:9" s="17" customFormat="1" ht="15" hidden="1">
      <c r="A139" s="106"/>
      <c r="B139" s="107"/>
      <c r="C139" s="108"/>
      <c r="D139" s="109"/>
      <c r="E139" s="110" t="s">
        <v>26</v>
      </c>
      <c r="F139" s="110"/>
      <c r="G139" s="110">
        <f>TRUNC(SUM(G130:G138),2)</f>
        <v>45.54</v>
      </c>
      <c r="H139" s="110"/>
      <c r="I139" s="111"/>
    </row>
    <row r="140" spans="1:9" s="17" customFormat="1" ht="30">
      <c r="A140" s="78" t="s">
        <v>21</v>
      </c>
      <c r="B140" s="84" t="s">
        <v>100</v>
      </c>
      <c r="C140" s="85" t="s">
        <v>101</v>
      </c>
      <c r="D140" s="89" t="s">
        <v>18</v>
      </c>
      <c r="E140" s="67">
        <v>46.36</v>
      </c>
      <c r="F140" s="67">
        <f>TRUNC(G147,2)</f>
        <v>71.99</v>
      </c>
      <c r="G140" s="66">
        <f>TRUNC(F140*1.2882,2)</f>
        <v>92.73</v>
      </c>
      <c r="H140" s="66">
        <f>TRUNC(E140*F140,2)</f>
        <v>3337.45</v>
      </c>
      <c r="I140" s="66">
        <f>TRUNC(E140*G140,2)</f>
        <v>4298.96</v>
      </c>
    </row>
    <row r="141" spans="1:9" s="17" customFormat="1" ht="30">
      <c r="A141" s="75"/>
      <c r="B141" s="92" t="s">
        <v>102</v>
      </c>
      <c r="C141" s="93" t="s">
        <v>103</v>
      </c>
      <c r="D141" s="75" t="s">
        <v>104</v>
      </c>
      <c r="E141" s="86">
        <v>4.15</v>
      </c>
      <c r="F141" s="74">
        <v>2.26</v>
      </c>
      <c r="G141" s="73">
        <f aca="true" t="shared" si="3" ref="G141:G146">TRUNC(E141*F141,2)</f>
        <v>9.37</v>
      </c>
      <c r="H141" s="73"/>
      <c r="I141" s="74"/>
    </row>
    <row r="142" spans="1:9" s="17" customFormat="1" ht="30">
      <c r="A142" s="75"/>
      <c r="B142" s="92" t="s">
        <v>105</v>
      </c>
      <c r="C142" s="93" t="s">
        <v>106</v>
      </c>
      <c r="D142" s="75" t="s">
        <v>18</v>
      </c>
      <c r="E142" s="86">
        <v>1.166</v>
      </c>
      <c r="F142" s="74">
        <v>50.16</v>
      </c>
      <c r="G142" s="73">
        <f t="shared" si="3"/>
        <v>58.48</v>
      </c>
      <c r="H142" s="73"/>
      <c r="I142" s="74"/>
    </row>
    <row r="143" spans="1:9" s="17" customFormat="1" ht="15">
      <c r="A143" s="75"/>
      <c r="B143" s="92" t="s">
        <v>107</v>
      </c>
      <c r="C143" s="93" t="s">
        <v>108</v>
      </c>
      <c r="D143" s="75" t="s">
        <v>9</v>
      </c>
      <c r="E143" s="86">
        <v>0.091</v>
      </c>
      <c r="F143" s="74">
        <f>TRUNC(23.33,2)</f>
        <v>23.33</v>
      </c>
      <c r="G143" s="73">
        <f t="shared" si="3"/>
        <v>2.12</v>
      </c>
      <c r="H143" s="73"/>
      <c r="I143" s="74"/>
    </row>
    <row r="144" spans="1:9" s="17" customFormat="1" ht="15">
      <c r="A144" s="75"/>
      <c r="B144" s="92" t="s">
        <v>52</v>
      </c>
      <c r="C144" s="93" t="s">
        <v>53</v>
      </c>
      <c r="D144" s="75" t="s">
        <v>9</v>
      </c>
      <c r="E144" s="86">
        <v>0.097</v>
      </c>
      <c r="F144" s="74">
        <f>TRUNC(20.38,2)</f>
        <v>20.38</v>
      </c>
      <c r="G144" s="73">
        <f t="shared" si="3"/>
        <v>1.97</v>
      </c>
      <c r="H144" s="73"/>
      <c r="I144" s="74"/>
    </row>
    <row r="145" spans="1:9" s="17" customFormat="1" ht="30">
      <c r="A145" s="75"/>
      <c r="B145" s="92" t="s">
        <v>109</v>
      </c>
      <c r="C145" s="93" t="s">
        <v>351</v>
      </c>
      <c r="D145" s="75" t="s">
        <v>111</v>
      </c>
      <c r="E145" s="86">
        <v>0.0013</v>
      </c>
      <c r="F145" s="74">
        <f>TRUNC(30.39,2)</f>
        <v>30.39</v>
      </c>
      <c r="G145" s="73">
        <f t="shared" si="3"/>
        <v>0.03</v>
      </c>
      <c r="H145" s="73"/>
      <c r="I145" s="74"/>
    </row>
    <row r="146" spans="1:9" s="17" customFormat="1" ht="30">
      <c r="A146" s="75"/>
      <c r="B146" s="92" t="s">
        <v>112</v>
      </c>
      <c r="C146" s="93" t="s">
        <v>352</v>
      </c>
      <c r="D146" s="75" t="s">
        <v>56</v>
      </c>
      <c r="E146" s="86">
        <v>0.0009</v>
      </c>
      <c r="F146" s="74">
        <f>TRUNC(31.37,2)</f>
        <v>31.37</v>
      </c>
      <c r="G146" s="73">
        <f t="shared" si="3"/>
        <v>0.02</v>
      </c>
      <c r="H146" s="73"/>
      <c r="I146" s="74"/>
    </row>
    <row r="147" spans="1:9" s="17" customFormat="1" ht="15">
      <c r="A147" s="75"/>
      <c r="B147" s="92"/>
      <c r="C147" s="93"/>
      <c r="D147" s="75"/>
      <c r="E147" s="86" t="s">
        <v>26</v>
      </c>
      <c r="F147" s="74"/>
      <c r="G147" s="73">
        <f>TRUNC(SUM(G141:G146),2)</f>
        <v>71.99</v>
      </c>
      <c r="H147" s="73"/>
      <c r="I147" s="74"/>
    </row>
    <row r="148" spans="1:9" s="17" customFormat="1" ht="30">
      <c r="A148" s="78" t="s">
        <v>1</v>
      </c>
      <c r="B148" s="84" t="s">
        <v>114</v>
      </c>
      <c r="C148" s="85" t="s">
        <v>115</v>
      </c>
      <c r="D148" s="89" t="s">
        <v>17</v>
      </c>
      <c r="E148" s="67">
        <v>14.65</v>
      </c>
      <c r="F148" s="67">
        <f>TRUNC(G158,2)</f>
        <v>77.45</v>
      </c>
      <c r="G148" s="66">
        <f>TRUNC(F148*1.2882,2)</f>
        <v>99.77</v>
      </c>
      <c r="H148" s="66">
        <f>TRUNC(E148*F148,2)</f>
        <v>1134.64</v>
      </c>
      <c r="I148" s="66">
        <f>TRUNC(E148*G148,2)</f>
        <v>1461.63</v>
      </c>
    </row>
    <row r="149" spans="1:9" s="17" customFormat="1" ht="15">
      <c r="A149" s="75"/>
      <c r="B149" s="92" t="s">
        <v>116</v>
      </c>
      <c r="C149" s="93" t="s">
        <v>117</v>
      </c>
      <c r="D149" s="75" t="s">
        <v>17</v>
      </c>
      <c r="E149" s="86">
        <v>1.05</v>
      </c>
      <c r="F149" s="74">
        <v>50.65</v>
      </c>
      <c r="G149" s="73">
        <f aca="true" t="shared" si="4" ref="G149:G157">TRUNC(E149*F149,2)</f>
        <v>53.18</v>
      </c>
      <c r="H149" s="73"/>
      <c r="I149" s="74"/>
    </row>
    <row r="150" spans="1:9" s="17" customFormat="1" ht="15">
      <c r="A150" s="75"/>
      <c r="B150" s="92" t="s">
        <v>118</v>
      </c>
      <c r="C150" s="93" t="s">
        <v>119</v>
      </c>
      <c r="D150" s="75" t="s">
        <v>34</v>
      </c>
      <c r="E150" s="86">
        <v>0.059</v>
      </c>
      <c r="F150" s="74">
        <v>194.66</v>
      </c>
      <c r="G150" s="73">
        <f t="shared" si="4"/>
        <v>11.48</v>
      </c>
      <c r="H150" s="73"/>
      <c r="I150" s="74"/>
    </row>
    <row r="151" spans="1:9" s="17" customFormat="1" ht="15">
      <c r="A151" s="75"/>
      <c r="B151" s="92" t="s">
        <v>120</v>
      </c>
      <c r="C151" s="93" t="s">
        <v>121</v>
      </c>
      <c r="D151" s="75" t="s">
        <v>34</v>
      </c>
      <c r="E151" s="86">
        <v>0.0016</v>
      </c>
      <c r="F151" s="74">
        <v>71.89</v>
      </c>
      <c r="G151" s="73">
        <f t="shared" si="4"/>
        <v>0.11</v>
      </c>
      <c r="H151" s="73"/>
      <c r="I151" s="74"/>
    </row>
    <row r="152" spans="1:9" s="17" customFormat="1" ht="15">
      <c r="A152" s="75"/>
      <c r="B152" s="92" t="s">
        <v>122</v>
      </c>
      <c r="C152" s="93" t="s">
        <v>123</v>
      </c>
      <c r="D152" s="75" t="s">
        <v>34</v>
      </c>
      <c r="E152" s="86">
        <v>0.008</v>
      </c>
      <c r="F152" s="74">
        <v>18.45</v>
      </c>
      <c r="G152" s="73">
        <f t="shared" si="4"/>
        <v>0.14</v>
      </c>
      <c r="H152" s="73"/>
      <c r="I152" s="74"/>
    </row>
    <row r="153" spans="1:9" s="17" customFormat="1" ht="30">
      <c r="A153" s="75"/>
      <c r="B153" s="92" t="s">
        <v>66</v>
      </c>
      <c r="C153" s="93" t="s">
        <v>124</v>
      </c>
      <c r="D153" s="75" t="s">
        <v>67</v>
      </c>
      <c r="E153" s="86">
        <v>0.053</v>
      </c>
      <c r="F153" s="74">
        <v>27.62</v>
      </c>
      <c r="G153" s="73">
        <f t="shared" si="4"/>
        <v>1.46</v>
      </c>
      <c r="H153" s="73"/>
      <c r="I153" s="74"/>
    </row>
    <row r="154" spans="1:9" s="17" customFormat="1" ht="15">
      <c r="A154" s="75"/>
      <c r="B154" s="92" t="s">
        <v>107</v>
      </c>
      <c r="C154" s="93" t="s">
        <v>108</v>
      </c>
      <c r="D154" s="75" t="s">
        <v>9</v>
      </c>
      <c r="E154" s="86">
        <v>0.188</v>
      </c>
      <c r="F154" s="74">
        <f>TRUNC(23.33,2)</f>
        <v>23.33</v>
      </c>
      <c r="G154" s="73">
        <f t="shared" si="4"/>
        <v>4.38</v>
      </c>
      <c r="H154" s="73"/>
      <c r="I154" s="74"/>
    </row>
    <row r="155" spans="1:9" s="17" customFormat="1" ht="15">
      <c r="A155" s="75"/>
      <c r="B155" s="92" t="s">
        <v>52</v>
      </c>
      <c r="C155" s="93" t="s">
        <v>53</v>
      </c>
      <c r="D155" s="75" t="s">
        <v>9</v>
      </c>
      <c r="E155" s="86">
        <v>0.282</v>
      </c>
      <c r="F155" s="74">
        <f>TRUNC(20.38,2)</f>
        <v>20.38</v>
      </c>
      <c r="G155" s="73">
        <f t="shared" si="4"/>
        <v>5.74</v>
      </c>
      <c r="H155" s="73"/>
      <c r="I155" s="74"/>
    </row>
    <row r="156" spans="1:9" s="17" customFormat="1" ht="30">
      <c r="A156" s="75"/>
      <c r="B156" s="92" t="s">
        <v>109</v>
      </c>
      <c r="C156" s="93" t="s">
        <v>351</v>
      </c>
      <c r="D156" s="75" t="s">
        <v>111</v>
      </c>
      <c r="E156" s="86">
        <v>0.0183</v>
      </c>
      <c r="F156" s="74">
        <f>TRUNC(30.39,2)</f>
        <v>30.39</v>
      </c>
      <c r="G156" s="73">
        <f t="shared" si="4"/>
        <v>0.55</v>
      </c>
      <c r="H156" s="73"/>
      <c r="I156" s="74"/>
    </row>
    <row r="157" spans="1:9" s="17" customFormat="1" ht="30">
      <c r="A157" s="75"/>
      <c r="B157" s="92" t="s">
        <v>112</v>
      </c>
      <c r="C157" s="93" t="s">
        <v>352</v>
      </c>
      <c r="D157" s="75" t="s">
        <v>56</v>
      </c>
      <c r="E157" s="86">
        <v>0.0132</v>
      </c>
      <c r="F157" s="74">
        <f>TRUNC(31.37,2)</f>
        <v>31.37</v>
      </c>
      <c r="G157" s="73">
        <f t="shared" si="4"/>
        <v>0.41</v>
      </c>
      <c r="H157" s="73"/>
      <c r="I157" s="74"/>
    </row>
    <row r="158" spans="1:9" s="17" customFormat="1" ht="15">
      <c r="A158" s="75"/>
      <c r="B158" s="92"/>
      <c r="C158" s="93"/>
      <c r="D158" s="75"/>
      <c r="E158" s="86" t="s">
        <v>26</v>
      </c>
      <c r="F158" s="74"/>
      <c r="G158" s="73">
        <f>TRUNC(SUM(G149:G157),2)</f>
        <v>77.45</v>
      </c>
      <c r="H158" s="73"/>
      <c r="I158" s="74"/>
    </row>
    <row r="159" spans="1:9" s="17" customFormat="1" ht="30">
      <c r="A159" s="78" t="s">
        <v>12</v>
      </c>
      <c r="B159" s="84" t="s">
        <v>182</v>
      </c>
      <c r="C159" s="85" t="s">
        <v>183</v>
      </c>
      <c r="D159" s="89" t="s">
        <v>17</v>
      </c>
      <c r="E159" s="67">
        <v>6</v>
      </c>
      <c r="F159" s="67">
        <f>TRUNC(G166,2)</f>
        <v>105.11</v>
      </c>
      <c r="G159" s="66">
        <f>TRUNC(F159*1.2882,2)</f>
        <v>135.4</v>
      </c>
      <c r="H159" s="66">
        <f>TRUNC(E159*F159,2)</f>
        <v>630.66</v>
      </c>
      <c r="I159" s="66">
        <f>TRUNC(E159*G159,2)</f>
        <v>812.4</v>
      </c>
    </row>
    <row r="160" spans="1:9" s="17" customFormat="1" ht="15">
      <c r="A160" s="75"/>
      <c r="B160" s="92" t="s">
        <v>184</v>
      </c>
      <c r="C160" s="93" t="s">
        <v>185</v>
      </c>
      <c r="D160" s="75" t="s">
        <v>24</v>
      </c>
      <c r="E160" s="86">
        <v>0.67</v>
      </c>
      <c r="F160" s="74">
        <v>2.08</v>
      </c>
      <c r="G160" s="73">
        <f aca="true" t="shared" si="5" ref="G160:G165">TRUNC(E160*F160,2)</f>
        <v>1.39</v>
      </c>
      <c r="H160" s="73"/>
      <c r="I160" s="74"/>
    </row>
    <row r="161" spans="1:9" s="17" customFormat="1" ht="15">
      <c r="A161" s="75"/>
      <c r="B161" s="92" t="s">
        <v>186</v>
      </c>
      <c r="C161" s="93" t="s">
        <v>353</v>
      </c>
      <c r="D161" s="75" t="s">
        <v>24</v>
      </c>
      <c r="E161" s="86">
        <v>0.33</v>
      </c>
      <c r="F161" s="74">
        <v>19.89</v>
      </c>
      <c r="G161" s="73">
        <f t="shared" si="5"/>
        <v>6.56</v>
      </c>
      <c r="H161" s="73"/>
      <c r="I161" s="74"/>
    </row>
    <row r="162" spans="1:9" s="17" customFormat="1" ht="30">
      <c r="A162" s="75"/>
      <c r="B162" s="92" t="s">
        <v>187</v>
      </c>
      <c r="C162" s="93" t="s">
        <v>188</v>
      </c>
      <c r="D162" s="75" t="s">
        <v>24</v>
      </c>
      <c r="E162" s="86">
        <v>0.175</v>
      </c>
      <c r="F162" s="74">
        <v>100.43</v>
      </c>
      <c r="G162" s="73">
        <f t="shared" si="5"/>
        <v>17.57</v>
      </c>
      <c r="H162" s="73"/>
      <c r="I162" s="74"/>
    </row>
    <row r="163" spans="1:9" s="17" customFormat="1" ht="30">
      <c r="A163" s="75"/>
      <c r="B163" s="92" t="s">
        <v>41</v>
      </c>
      <c r="C163" s="93" t="s">
        <v>42</v>
      </c>
      <c r="D163" s="75" t="s">
        <v>9</v>
      </c>
      <c r="E163" s="86">
        <v>1.442</v>
      </c>
      <c r="F163" s="74">
        <v>14.34</v>
      </c>
      <c r="G163" s="73">
        <f t="shared" si="5"/>
        <v>20.67</v>
      </c>
      <c r="H163" s="73"/>
      <c r="I163" s="74"/>
    </row>
    <row r="164" spans="1:9" s="17" customFormat="1" ht="30">
      <c r="A164" s="75"/>
      <c r="B164" s="92" t="s">
        <v>151</v>
      </c>
      <c r="C164" s="93" t="s">
        <v>152</v>
      </c>
      <c r="D164" s="75" t="s">
        <v>9</v>
      </c>
      <c r="E164" s="86">
        <v>0.515</v>
      </c>
      <c r="F164" s="74">
        <f>TRUNC(18.77,2)</f>
        <v>18.77</v>
      </c>
      <c r="G164" s="73">
        <f t="shared" si="5"/>
        <v>9.66</v>
      </c>
      <c r="H164" s="73"/>
      <c r="I164" s="74"/>
    </row>
    <row r="165" spans="1:9" s="17" customFormat="1" ht="15">
      <c r="A165" s="75"/>
      <c r="B165" s="92" t="s">
        <v>189</v>
      </c>
      <c r="C165" s="93" t="s">
        <v>190</v>
      </c>
      <c r="D165" s="75" t="s">
        <v>24</v>
      </c>
      <c r="E165" s="86">
        <v>0.7</v>
      </c>
      <c r="F165" s="74">
        <v>70.3764</v>
      </c>
      <c r="G165" s="73">
        <f t="shared" si="5"/>
        <v>49.26</v>
      </c>
      <c r="H165" s="73"/>
      <c r="I165" s="74"/>
    </row>
    <row r="166" spans="1:9" s="17" customFormat="1" ht="15">
      <c r="A166" s="75"/>
      <c r="B166" s="92"/>
      <c r="C166" s="93"/>
      <c r="D166" s="75"/>
      <c r="E166" s="86" t="s">
        <v>26</v>
      </c>
      <c r="F166" s="74"/>
      <c r="G166" s="73">
        <f>TRUNC(SUM(G160:G165),2)</f>
        <v>105.11</v>
      </c>
      <c r="H166" s="73"/>
      <c r="I166" s="74"/>
    </row>
    <row r="167" spans="1:9" s="17" customFormat="1" ht="30" customHeight="1">
      <c r="A167" s="78" t="s">
        <v>242</v>
      </c>
      <c r="B167" s="84" t="s">
        <v>325</v>
      </c>
      <c r="C167" s="85" t="s">
        <v>330</v>
      </c>
      <c r="D167" s="89" t="s">
        <v>254</v>
      </c>
      <c r="E167" s="67">
        <v>33</v>
      </c>
      <c r="F167" s="67">
        <f>F168</f>
        <v>53.34</v>
      </c>
      <c r="G167" s="66">
        <f>TRUNC(F167*1.2882,2)</f>
        <v>68.71</v>
      </c>
      <c r="H167" s="66">
        <f>TRUNC(E167*F167,2)</f>
        <v>1760.22</v>
      </c>
      <c r="I167" s="66">
        <f>TRUNC(E167*G167,2)</f>
        <v>2267.43</v>
      </c>
    </row>
    <row r="168" spans="1:9" s="17" customFormat="1" ht="45">
      <c r="A168" s="130"/>
      <c r="B168" s="131" t="s">
        <v>314</v>
      </c>
      <c r="C168" s="132" t="s">
        <v>315</v>
      </c>
      <c r="D168" s="130" t="s">
        <v>18</v>
      </c>
      <c r="E168" s="133">
        <v>1</v>
      </c>
      <c r="F168" s="134">
        <f>G172</f>
        <v>53.34</v>
      </c>
      <c r="G168" s="135">
        <f>TRUNC(E168*F168,2)</f>
        <v>53.34</v>
      </c>
      <c r="H168" s="135"/>
      <c r="I168" s="134"/>
    </row>
    <row r="169" spans="1:9" s="17" customFormat="1" ht="15">
      <c r="A169" s="130"/>
      <c r="B169" s="131" t="s">
        <v>316</v>
      </c>
      <c r="C169" s="132" t="s">
        <v>317</v>
      </c>
      <c r="D169" s="130" t="s">
        <v>18</v>
      </c>
      <c r="E169" s="133"/>
      <c r="F169" s="134">
        <f>TRUNC(333,2)</f>
        <v>333</v>
      </c>
      <c r="G169" s="135">
        <f>TRUNC(E169*F169,2)</f>
        <v>0</v>
      </c>
      <c r="H169" s="135"/>
      <c r="I169" s="134"/>
    </row>
    <row r="170" spans="1:9" s="17" customFormat="1" ht="15">
      <c r="A170" s="130"/>
      <c r="B170" s="131" t="s">
        <v>312</v>
      </c>
      <c r="C170" s="132" t="s">
        <v>313</v>
      </c>
      <c r="D170" s="130" t="s">
        <v>9</v>
      </c>
      <c r="E170" s="133">
        <f>0.824*2</f>
        <v>1.648</v>
      </c>
      <c r="F170" s="134">
        <f>TRUNC(18.77,2)</f>
        <v>18.77</v>
      </c>
      <c r="G170" s="135">
        <f>TRUNC(E170*F170,2)</f>
        <v>30.93</v>
      </c>
      <c r="H170" s="135"/>
      <c r="I170" s="134"/>
    </row>
    <row r="171" spans="1:9" s="17" customFormat="1" ht="30">
      <c r="A171" s="130"/>
      <c r="B171" s="131" t="s">
        <v>41</v>
      </c>
      <c r="C171" s="132" t="s">
        <v>42</v>
      </c>
      <c r="D171" s="130" t="s">
        <v>9</v>
      </c>
      <c r="E171" s="133">
        <f>0.824*2</f>
        <v>1.648</v>
      </c>
      <c r="F171" s="134">
        <f>TRUNC(13.6,2)</f>
        <v>13.6</v>
      </c>
      <c r="G171" s="135">
        <f>TRUNC(E171*F171,2)</f>
        <v>22.41</v>
      </c>
      <c r="H171" s="135"/>
      <c r="I171" s="134"/>
    </row>
    <row r="172" spans="1:9" s="17" customFormat="1" ht="15">
      <c r="A172" s="130"/>
      <c r="B172" s="131"/>
      <c r="C172" s="132"/>
      <c r="D172" s="130"/>
      <c r="E172" s="133" t="s">
        <v>26</v>
      </c>
      <c r="F172" s="134"/>
      <c r="G172" s="135">
        <f>TRUNC(SUM(G169:G171),2)</f>
        <v>53.34</v>
      </c>
      <c r="H172" s="135"/>
      <c r="I172" s="134"/>
    </row>
    <row r="173" spans="1:11" s="182" customFormat="1" ht="15.75">
      <c r="A173" s="175" t="s">
        <v>46</v>
      </c>
      <c r="B173" s="176"/>
      <c r="C173" s="177" t="s">
        <v>142</v>
      </c>
      <c r="D173" s="187"/>
      <c r="E173" s="188"/>
      <c r="F173" s="188"/>
      <c r="G173" s="189"/>
      <c r="H173" s="180">
        <f>H140+H148+H159+H167</f>
        <v>6862.97</v>
      </c>
      <c r="I173" s="181">
        <f>I140+I148+I159+I167</f>
        <v>8840.42</v>
      </c>
      <c r="K173" s="183"/>
    </row>
    <row r="174" spans="1:9" ht="15.75">
      <c r="A174" s="81" t="s">
        <v>8</v>
      </c>
      <c r="B174" s="87"/>
      <c r="C174" s="88" t="s">
        <v>191</v>
      </c>
      <c r="D174" s="112"/>
      <c r="E174" s="113"/>
      <c r="F174" s="113"/>
      <c r="G174" s="113"/>
      <c r="H174" s="113"/>
      <c r="I174" s="114"/>
    </row>
    <row r="175" spans="1:9" s="17" customFormat="1" ht="30">
      <c r="A175" s="78" t="s">
        <v>14</v>
      </c>
      <c r="B175" s="84" t="s">
        <v>192</v>
      </c>
      <c r="C175" s="85" t="s">
        <v>193</v>
      </c>
      <c r="D175" s="89" t="s">
        <v>18</v>
      </c>
      <c r="E175" s="67">
        <v>5.67</v>
      </c>
      <c r="F175" s="67">
        <f>TRUNC(G182,2)</f>
        <v>651.78</v>
      </c>
      <c r="G175" s="66">
        <f>TRUNC(F175*1.2882,2)</f>
        <v>839.62</v>
      </c>
      <c r="H175" s="66">
        <f>TRUNC(E175*F175,2)</f>
        <v>3695.59</v>
      </c>
      <c r="I175" s="66">
        <f>TRUNC(E175*G175,2)</f>
        <v>4760.64</v>
      </c>
    </row>
    <row r="176" spans="1:9" s="17" customFormat="1" ht="30">
      <c r="A176" s="75"/>
      <c r="B176" s="92" t="s">
        <v>194</v>
      </c>
      <c r="C176" s="93" t="s">
        <v>195</v>
      </c>
      <c r="D176" s="75" t="s">
        <v>24</v>
      </c>
      <c r="E176" s="86">
        <v>0.5473</v>
      </c>
      <c r="F176" s="74">
        <v>730.62</v>
      </c>
      <c r="G176" s="73">
        <f aca="true" t="shared" si="6" ref="G176:G181">TRUNC(E176*F176,2)</f>
        <v>399.86</v>
      </c>
      <c r="H176" s="73"/>
      <c r="I176" s="74"/>
    </row>
    <row r="177" spans="1:9" s="17" customFormat="1" ht="45">
      <c r="A177" s="75"/>
      <c r="B177" s="92" t="s">
        <v>196</v>
      </c>
      <c r="C177" s="93" t="s">
        <v>354</v>
      </c>
      <c r="D177" s="75" t="s">
        <v>17</v>
      </c>
      <c r="E177" s="86">
        <v>6.8504</v>
      </c>
      <c r="F177" s="74">
        <v>30.79</v>
      </c>
      <c r="G177" s="73">
        <f t="shared" si="6"/>
        <v>210.92</v>
      </c>
      <c r="H177" s="73"/>
      <c r="I177" s="74"/>
    </row>
    <row r="178" spans="1:9" s="17" customFormat="1" ht="30">
      <c r="A178" s="75"/>
      <c r="B178" s="92" t="s">
        <v>197</v>
      </c>
      <c r="C178" s="93" t="s">
        <v>198</v>
      </c>
      <c r="D178" s="75" t="s">
        <v>24</v>
      </c>
      <c r="E178" s="86">
        <v>4.8166</v>
      </c>
      <c r="F178" s="74">
        <v>0.61</v>
      </c>
      <c r="G178" s="73">
        <f t="shared" si="6"/>
        <v>2.93</v>
      </c>
      <c r="H178" s="73"/>
      <c r="I178" s="74"/>
    </row>
    <row r="179" spans="1:9" s="17" customFormat="1" ht="30">
      <c r="A179" s="75"/>
      <c r="B179" s="92" t="s">
        <v>66</v>
      </c>
      <c r="C179" s="93" t="s">
        <v>124</v>
      </c>
      <c r="D179" s="75" t="s">
        <v>67</v>
      </c>
      <c r="E179" s="86">
        <v>0.8829</v>
      </c>
      <c r="F179" s="74">
        <v>27.62</v>
      </c>
      <c r="G179" s="73">
        <f t="shared" si="6"/>
        <v>24.38</v>
      </c>
      <c r="H179" s="73"/>
      <c r="I179" s="74"/>
    </row>
    <row r="180" spans="1:9" s="17" customFormat="1" ht="15">
      <c r="A180" s="75"/>
      <c r="B180" s="92" t="s">
        <v>52</v>
      </c>
      <c r="C180" s="93" t="s">
        <v>53</v>
      </c>
      <c r="D180" s="75" t="s">
        <v>9</v>
      </c>
      <c r="E180" s="86">
        <v>0.191</v>
      </c>
      <c r="F180" s="74">
        <f>TRUNC(20.38,2)</f>
        <v>20.38</v>
      </c>
      <c r="G180" s="73">
        <f t="shared" si="6"/>
        <v>3.89</v>
      </c>
      <c r="H180" s="73"/>
      <c r="I180" s="74"/>
    </row>
    <row r="181" spans="1:9" s="17" customFormat="1" ht="15">
      <c r="A181" s="75"/>
      <c r="B181" s="92" t="s">
        <v>54</v>
      </c>
      <c r="C181" s="93" t="s">
        <v>55</v>
      </c>
      <c r="D181" s="75" t="s">
        <v>9</v>
      </c>
      <c r="E181" s="86">
        <v>0.3826</v>
      </c>
      <c r="F181" s="74">
        <f>TRUNC(25.63,2)</f>
        <v>25.63</v>
      </c>
      <c r="G181" s="73">
        <f t="shared" si="6"/>
        <v>9.8</v>
      </c>
      <c r="H181" s="73"/>
      <c r="I181" s="74"/>
    </row>
    <row r="182" spans="1:9" s="17" customFormat="1" ht="15">
      <c r="A182" s="75"/>
      <c r="B182" s="92"/>
      <c r="C182" s="93"/>
      <c r="D182" s="75"/>
      <c r="E182" s="86" t="s">
        <v>26</v>
      </c>
      <c r="F182" s="74"/>
      <c r="G182" s="73">
        <f>TRUNC(SUM(G176:G181),2)</f>
        <v>651.78</v>
      </c>
      <c r="H182" s="73"/>
      <c r="I182" s="74"/>
    </row>
    <row r="183" spans="1:11" s="182" customFormat="1" ht="15.75">
      <c r="A183" s="175" t="s">
        <v>46</v>
      </c>
      <c r="B183" s="176"/>
      <c r="C183" s="177" t="s">
        <v>243</v>
      </c>
      <c r="D183" s="187"/>
      <c r="E183" s="188"/>
      <c r="F183" s="188"/>
      <c r="G183" s="189"/>
      <c r="H183" s="180">
        <f>H175</f>
        <v>3695.59</v>
      </c>
      <c r="I183" s="181">
        <f>I175</f>
        <v>4760.64</v>
      </c>
      <c r="K183" s="183"/>
    </row>
    <row r="184" spans="1:9" ht="15.75">
      <c r="A184" s="81" t="s">
        <v>143</v>
      </c>
      <c r="B184" s="87"/>
      <c r="C184" s="88" t="s">
        <v>199</v>
      </c>
      <c r="D184" s="112"/>
      <c r="E184" s="113"/>
      <c r="F184" s="113"/>
      <c r="G184" s="113"/>
      <c r="H184" s="113"/>
      <c r="I184" s="114"/>
    </row>
    <row r="185" spans="1:9" s="17" customFormat="1" ht="30">
      <c r="A185" s="78" t="s">
        <v>144</v>
      </c>
      <c r="B185" s="84" t="s">
        <v>200</v>
      </c>
      <c r="C185" s="85" t="s">
        <v>201</v>
      </c>
      <c r="D185" s="89" t="s">
        <v>24</v>
      </c>
      <c r="E185" s="67">
        <v>4</v>
      </c>
      <c r="F185" s="67">
        <f>TRUNC(G187,2)</f>
        <v>61.69</v>
      </c>
      <c r="G185" s="66">
        <f>TRUNC(F185*1.2882,2)</f>
        <v>79.46</v>
      </c>
      <c r="H185" s="66">
        <f>TRUNC(E185*F185,2)</f>
        <v>246.76</v>
      </c>
      <c r="I185" s="66">
        <f>TRUNC(E185*G185,2)</f>
        <v>317.84</v>
      </c>
    </row>
    <row r="186" spans="1:9" s="17" customFormat="1" ht="30">
      <c r="A186" s="75"/>
      <c r="B186" s="92" t="s">
        <v>202</v>
      </c>
      <c r="C186" s="93" t="s">
        <v>355</v>
      </c>
      <c r="D186" s="75" t="s">
        <v>24</v>
      </c>
      <c r="E186" s="86">
        <v>1</v>
      </c>
      <c r="F186" s="74">
        <v>61.69</v>
      </c>
      <c r="G186" s="73">
        <f>TRUNC(E186*F186,2)</f>
        <v>61.69</v>
      </c>
      <c r="H186" s="73"/>
      <c r="I186" s="74"/>
    </row>
    <row r="187" spans="1:9" s="17" customFormat="1" ht="15">
      <c r="A187" s="75"/>
      <c r="B187" s="92"/>
      <c r="C187" s="93"/>
      <c r="D187" s="75"/>
      <c r="E187" s="86" t="s">
        <v>26</v>
      </c>
      <c r="F187" s="74"/>
      <c r="G187" s="73">
        <f>TRUNC(SUM(G186:G186),2)</f>
        <v>61.69</v>
      </c>
      <c r="H187" s="73"/>
      <c r="I187" s="74"/>
    </row>
    <row r="188" spans="1:9" s="17" customFormat="1" ht="90">
      <c r="A188" s="78" t="s">
        <v>244</v>
      </c>
      <c r="B188" s="84" t="s">
        <v>203</v>
      </c>
      <c r="C188" s="85" t="s">
        <v>204</v>
      </c>
      <c r="D188" s="89" t="s">
        <v>24</v>
      </c>
      <c r="E188" s="67">
        <v>1</v>
      </c>
      <c r="F188" s="67">
        <f>TRUNC(F189,2)</f>
        <v>336.8</v>
      </c>
      <c r="G188" s="66">
        <f>TRUNC(F188*1.2882,2)</f>
        <v>433.86</v>
      </c>
      <c r="H188" s="66">
        <f>TRUNC(E188*F188,2)</f>
        <v>336.8</v>
      </c>
      <c r="I188" s="66">
        <f>TRUNC(E188*G188,2)</f>
        <v>433.86</v>
      </c>
    </row>
    <row r="189" spans="1:9" s="17" customFormat="1" ht="90">
      <c r="A189" s="75"/>
      <c r="B189" s="76" t="s">
        <v>203</v>
      </c>
      <c r="C189" s="77" t="s">
        <v>356</v>
      </c>
      <c r="D189" s="90" t="s">
        <v>24</v>
      </c>
      <c r="E189" s="74">
        <v>1</v>
      </c>
      <c r="F189" s="74">
        <f>G209</f>
        <v>336.8</v>
      </c>
      <c r="G189" s="73">
        <f aca="true" t="shared" si="7" ref="G189:G208">TRUNC(E189*F189,2)</f>
        <v>336.8</v>
      </c>
      <c r="H189" s="73"/>
      <c r="I189" s="73"/>
    </row>
    <row r="190" spans="1:9" s="17" customFormat="1" ht="30">
      <c r="A190" s="75"/>
      <c r="B190" s="76" t="s">
        <v>205</v>
      </c>
      <c r="C190" s="77" t="s">
        <v>206</v>
      </c>
      <c r="D190" s="90" t="s">
        <v>24</v>
      </c>
      <c r="E190" s="74">
        <v>0.08</v>
      </c>
      <c r="F190" s="74">
        <f>TRUNC(50.55,2)</f>
        <v>50.55</v>
      </c>
      <c r="G190" s="73">
        <f t="shared" si="7"/>
        <v>4.04</v>
      </c>
      <c r="H190" s="73"/>
      <c r="I190" s="73"/>
    </row>
    <row r="191" spans="1:9" s="17" customFormat="1" ht="30">
      <c r="A191" s="75"/>
      <c r="B191" s="76" t="s">
        <v>207</v>
      </c>
      <c r="C191" s="77" t="s">
        <v>357</v>
      </c>
      <c r="D191" s="90" t="s">
        <v>24</v>
      </c>
      <c r="E191" s="74">
        <v>1</v>
      </c>
      <c r="F191" s="74">
        <f>TRUNC(28.94,2)</f>
        <v>28.94</v>
      </c>
      <c r="G191" s="73">
        <f t="shared" si="7"/>
        <v>28.94</v>
      </c>
      <c r="H191" s="73"/>
      <c r="I191" s="73"/>
    </row>
    <row r="192" spans="1:9" s="17" customFormat="1" ht="15">
      <c r="A192" s="75"/>
      <c r="B192" s="76" t="s">
        <v>208</v>
      </c>
      <c r="C192" s="77" t="s">
        <v>209</v>
      </c>
      <c r="D192" s="90" t="s">
        <v>24</v>
      </c>
      <c r="E192" s="74">
        <v>0.6</v>
      </c>
      <c r="F192" s="74">
        <f>TRUNC(5.35,2)</f>
        <v>5.35</v>
      </c>
      <c r="G192" s="73">
        <f t="shared" si="7"/>
        <v>3.21</v>
      </c>
      <c r="H192" s="73"/>
      <c r="I192" s="73"/>
    </row>
    <row r="193" spans="1:9" s="17" customFormat="1" ht="30">
      <c r="A193" s="75"/>
      <c r="B193" s="76" t="s">
        <v>210</v>
      </c>
      <c r="C193" s="77" t="s">
        <v>211</v>
      </c>
      <c r="D193" s="90" t="s">
        <v>24</v>
      </c>
      <c r="E193" s="74">
        <v>2</v>
      </c>
      <c r="F193" s="74">
        <f>TRUNC(9.84,2)</f>
        <v>9.84</v>
      </c>
      <c r="G193" s="73">
        <f t="shared" si="7"/>
        <v>19.68</v>
      </c>
      <c r="H193" s="73"/>
      <c r="I193" s="73"/>
    </row>
    <row r="194" spans="1:9" s="17" customFormat="1" ht="30">
      <c r="A194" s="75"/>
      <c r="B194" s="76" t="s">
        <v>212</v>
      </c>
      <c r="C194" s="77" t="s">
        <v>213</v>
      </c>
      <c r="D194" s="90" t="s">
        <v>24</v>
      </c>
      <c r="E194" s="74">
        <v>1</v>
      </c>
      <c r="F194" s="74">
        <f>TRUNC(34.71,2)</f>
        <v>34.71</v>
      </c>
      <c r="G194" s="73">
        <f t="shared" si="7"/>
        <v>34.71</v>
      </c>
      <c r="H194" s="73"/>
      <c r="I194" s="73"/>
    </row>
    <row r="195" spans="1:9" s="17" customFormat="1" ht="15">
      <c r="A195" s="75"/>
      <c r="B195" s="76" t="s">
        <v>214</v>
      </c>
      <c r="C195" s="77" t="s">
        <v>215</v>
      </c>
      <c r="D195" s="90" t="s">
        <v>24</v>
      </c>
      <c r="E195" s="74">
        <v>2</v>
      </c>
      <c r="F195" s="74">
        <f>TRUNC(0.78,2)</f>
        <v>0.78</v>
      </c>
      <c r="G195" s="73">
        <f t="shared" si="7"/>
        <v>1.56</v>
      </c>
      <c r="H195" s="73"/>
      <c r="I195" s="73"/>
    </row>
    <row r="196" spans="1:9" s="17" customFormat="1" ht="15">
      <c r="A196" s="75"/>
      <c r="B196" s="76" t="s">
        <v>216</v>
      </c>
      <c r="C196" s="77" t="s">
        <v>217</v>
      </c>
      <c r="D196" s="90" t="s">
        <v>24</v>
      </c>
      <c r="E196" s="74">
        <v>1</v>
      </c>
      <c r="F196" s="74">
        <f>TRUNC(3.97,2)</f>
        <v>3.97</v>
      </c>
      <c r="G196" s="73">
        <f t="shared" si="7"/>
        <v>3.97</v>
      </c>
      <c r="H196" s="73"/>
      <c r="I196" s="73"/>
    </row>
    <row r="197" spans="1:9" s="17" customFormat="1" ht="30">
      <c r="A197" s="75"/>
      <c r="B197" s="76" t="s">
        <v>218</v>
      </c>
      <c r="C197" s="77" t="s">
        <v>219</v>
      </c>
      <c r="D197" s="90" t="s">
        <v>24</v>
      </c>
      <c r="E197" s="74">
        <v>1</v>
      </c>
      <c r="F197" s="74">
        <f>TRUNC(7.07,2)</f>
        <v>7.07</v>
      </c>
      <c r="G197" s="73">
        <f t="shared" si="7"/>
        <v>7.07</v>
      </c>
      <c r="H197" s="73"/>
      <c r="I197" s="73"/>
    </row>
    <row r="198" spans="1:9" s="17" customFormat="1" ht="15">
      <c r="A198" s="75"/>
      <c r="B198" s="76" t="s">
        <v>220</v>
      </c>
      <c r="C198" s="77" t="s">
        <v>221</v>
      </c>
      <c r="D198" s="90" t="s">
        <v>17</v>
      </c>
      <c r="E198" s="74">
        <v>10</v>
      </c>
      <c r="F198" s="74">
        <f>TRUNC(1.98,2)</f>
        <v>1.98</v>
      </c>
      <c r="G198" s="73">
        <f t="shared" si="7"/>
        <v>19.8</v>
      </c>
      <c r="H198" s="73"/>
      <c r="I198" s="73"/>
    </row>
    <row r="199" spans="1:9" s="17" customFormat="1" ht="30">
      <c r="A199" s="75"/>
      <c r="B199" s="76" t="s">
        <v>222</v>
      </c>
      <c r="C199" s="77" t="s">
        <v>223</v>
      </c>
      <c r="D199" s="90" t="s">
        <v>24</v>
      </c>
      <c r="E199" s="74">
        <v>1</v>
      </c>
      <c r="F199" s="74">
        <f>TRUNC(20.6,2)</f>
        <v>20.6</v>
      </c>
      <c r="G199" s="73">
        <f t="shared" si="7"/>
        <v>20.6</v>
      </c>
      <c r="H199" s="73"/>
      <c r="I199" s="73"/>
    </row>
    <row r="200" spans="1:9" s="17" customFormat="1" ht="30">
      <c r="A200" s="75"/>
      <c r="B200" s="76" t="s">
        <v>224</v>
      </c>
      <c r="C200" s="77" t="s">
        <v>225</v>
      </c>
      <c r="D200" s="90" t="s">
        <v>24</v>
      </c>
      <c r="E200" s="74">
        <v>2</v>
      </c>
      <c r="F200" s="74">
        <f>TRUNC(1.35,2)</f>
        <v>1.35</v>
      </c>
      <c r="G200" s="73">
        <f t="shared" si="7"/>
        <v>2.7</v>
      </c>
      <c r="H200" s="73"/>
      <c r="I200" s="73"/>
    </row>
    <row r="201" spans="1:9" s="17" customFormat="1" ht="15">
      <c r="A201" s="75"/>
      <c r="B201" s="76" t="s">
        <v>226</v>
      </c>
      <c r="C201" s="77" t="s">
        <v>358</v>
      </c>
      <c r="D201" s="90" t="s">
        <v>24</v>
      </c>
      <c r="E201" s="74">
        <v>2</v>
      </c>
      <c r="F201" s="74">
        <f>TRUNC(0.64,2)</f>
        <v>0.64</v>
      </c>
      <c r="G201" s="73">
        <f t="shared" si="7"/>
        <v>1.28</v>
      </c>
      <c r="H201" s="73"/>
      <c r="I201" s="73"/>
    </row>
    <row r="202" spans="1:9" s="17" customFormat="1" ht="15">
      <c r="A202" s="75"/>
      <c r="B202" s="76" t="s">
        <v>227</v>
      </c>
      <c r="C202" s="77" t="s">
        <v>228</v>
      </c>
      <c r="D202" s="90" t="s">
        <v>24</v>
      </c>
      <c r="E202" s="74">
        <v>1</v>
      </c>
      <c r="F202" s="74">
        <f>TRUNC(0.98,2)</f>
        <v>0.98</v>
      </c>
      <c r="G202" s="73">
        <f t="shared" si="7"/>
        <v>0.98</v>
      </c>
      <c r="H202" s="73"/>
      <c r="I202" s="73"/>
    </row>
    <row r="203" spans="1:9" s="17" customFormat="1" ht="15">
      <c r="A203" s="75"/>
      <c r="B203" s="76" t="s">
        <v>229</v>
      </c>
      <c r="C203" s="77" t="s">
        <v>359</v>
      </c>
      <c r="D203" s="90" t="s">
        <v>24</v>
      </c>
      <c r="E203" s="74">
        <v>1</v>
      </c>
      <c r="F203" s="74">
        <f>TRUNC(7.23,2)</f>
        <v>7.23</v>
      </c>
      <c r="G203" s="73">
        <f t="shared" si="7"/>
        <v>7.23</v>
      </c>
      <c r="H203" s="73"/>
      <c r="I203" s="73"/>
    </row>
    <row r="204" spans="1:9" s="17" customFormat="1" ht="15">
      <c r="A204" s="75"/>
      <c r="B204" s="76" t="s">
        <v>230</v>
      </c>
      <c r="C204" s="77" t="s">
        <v>360</v>
      </c>
      <c r="D204" s="90" t="s">
        <v>24</v>
      </c>
      <c r="E204" s="74">
        <v>1</v>
      </c>
      <c r="F204" s="74">
        <f>TRUNC(1.39,2)</f>
        <v>1.39</v>
      </c>
      <c r="G204" s="73">
        <f t="shared" si="7"/>
        <v>1.39</v>
      </c>
      <c r="H204" s="73"/>
      <c r="I204" s="73"/>
    </row>
    <row r="205" spans="1:9" s="17" customFormat="1" ht="15">
      <c r="A205" s="75"/>
      <c r="B205" s="76" t="s">
        <v>231</v>
      </c>
      <c r="C205" s="77" t="s">
        <v>361</v>
      </c>
      <c r="D205" s="90" t="s">
        <v>24</v>
      </c>
      <c r="E205" s="74">
        <v>2</v>
      </c>
      <c r="F205" s="74">
        <f>TRUNC(1.89,2)</f>
        <v>1.89</v>
      </c>
      <c r="G205" s="73">
        <f t="shared" si="7"/>
        <v>3.78</v>
      </c>
      <c r="H205" s="73"/>
      <c r="I205" s="73"/>
    </row>
    <row r="206" spans="1:9" s="17" customFormat="1" ht="30">
      <c r="A206" s="75"/>
      <c r="B206" s="76" t="s">
        <v>41</v>
      </c>
      <c r="C206" s="77" t="s">
        <v>42</v>
      </c>
      <c r="D206" s="90" t="s">
        <v>9</v>
      </c>
      <c r="E206" s="74">
        <v>5.15</v>
      </c>
      <c r="F206" s="74">
        <f>TRUNC(14.34,2)</f>
        <v>14.34</v>
      </c>
      <c r="G206" s="73">
        <f t="shared" si="7"/>
        <v>73.85</v>
      </c>
      <c r="H206" s="73"/>
      <c r="I206" s="73"/>
    </row>
    <row r="207" spans="1:9" s="17" customFormat="1" ht="30">
      <c r="A207" s="75"/>
      <c r="B207" s="76" t="s">
        <v>151</v>
      </c>
      <c r="C207" s="77" t="s">
        <v>152</v>
      </c>
      <c r="D207" s="90" t="s">
        <v>9</v>
      </c>
      <c r="E207" s="74">
        <v>4.12</v>
      </c>
      <c r="F207" s="74">
        <f>TRUNC(19.81,2)</f>
        <v>19.81</v>
      </c>
      <c r="G207" s="73">
        <f t="shared" si="7"/>
        <v>81.61</v>
      </c>
      <c r="H207" s="73"/>
      <c r="I207" s="73"/>
    </row>
    <row r="208" spans="1:9" s="17" customFormat="1" ht="30">
      <c r="A208" s="75"/>
      <c r="B208" s="76" t="s">
        <v>232</v>
      </c>
      <c r="C208" s="77" t="s">
        <v>233</v>
      </c>
      <c r="D208" s="90" t="s">
        <v>9</v>
      </c>
      <c r="E208" s="74">
        <v>1.03</v>
      </c>
      <c r="F208" s="74">
        <f>TRUNC(19.81,2)</f>
        <v>19.81</v>
      </c>
      <c r="G208" s="73">
        <f t="shared" si="7"/>
        <v>20.4</v>
      </c>
      <c r="H208" s="73"/>
      <c r="I208" s="73"/>
    </row>
    <row r="209" spans="1:9" s="17" customFormat="1" ht="15">
      <c r="A209" s="75"/>
      <c r="B209" s="76"/>
      <c r="C209" s="77"/>
      <c r="D209" s="90"/>
      <c r="E209" s="74" t="s">
        <v>26</v>
      </c>
      <c r="F209" s="74"/>
      <c r="G209" s="73">
        <f>TRUNC(SUM(G190:G208),2)</f>
        <v>336.8</v>
      </c>
      <c r="H209" s="73"/>
      <c r="I209" s="73"/>
    </row>
    <row r="210" spans="1:9" s="17" customFormat="1" ht="45">
      <c r="A210" s="78" t="s">
        <v>245</v>
      </c>
      <c r="B210" s="84" t="s">
        <v>234</v>
      </c>
      <c r="C210" s="85" t="s">
        <v>235</v>
      </c>
      <c r="D210" s="89" t="s">
        <v>24</v>
      </c>
      <c r="E210" s="67">
        <v>2</v>
      </c>
      <c r="F210" s="67">
        <f>TRUNC(G214,2)</f>
        <v>806.93</v>
      </c>
      <c r="G210" s="66">
        <f>TRUNC(F210*1.2882,2)</f>
        <v>1039.48</v>
      </c>
      <c r="H210" s="66">
        <f>TRUNC(E210*F210,2)</f>
        <v>1613.86</v>
      </c>
      <c r="I210" s="66">
        <f>TRUNC(E210*G210,2)</f>
        <v>2078.96</v>
      </c>
    </row>
    <row r="211" spans="1:9" s="17" customFormat="1" ht="15">
      <c r="A211" s="75"/>
      <c r="B211" s="92" t="s">
        <v>236</v>
      </c>
      <c r="C211" s="93" t="s">
        <v>237</v>
      </c>
      <c r="D211" s="75" t="s">
        <v>24</v>
      </c>
      <c r="E211" s="86">
        <v>1</v>
      </c>
      <c r="F211" s="74">
        <v>790.27</v>
      </c>
      <c r="G211" s="73">
        <f>TRUNC(E211*F211,2)</f>
        <v>790.27</v>
      </c>
      <c r="H211" s="73"/>
      <c r="I211" s="74"/>
    </row>
    <row r="212" spans="1:9" s="17" customFormat="1" ht="30">
      <c r="A212" s="75"/>
      <c r="B212" s="92" t="s">
        <v>41</v>
      </c>
      <c r="C212" s="93" t="s">
        <v>42</v>
      </c>
      <c r="D212" s="75" t="s">
        <v>9</v>
      </c>
      <c r="E212" s="86">
        <v>0.515</v>
      </c>
      <c r="F212" s="74">
        <f>TRUNC(13.6,2)</f>
        <v>13.6</v>
      </c>
      <c r="G212" s="73">
        <f>TRUNC(E212*F212,2)</f>
        <v>7</v>
      </c>
      <c r="H212" s="73"/>
      <c r="I212" s="74"/>
    </row>
    <row r="213" spans="1:9" s="17" customFormat="1" ht="15">
      <c r="A213" s="75"/>
      <c r="B213" s="92" t="s">
        <v>147</v>
      </c>
      <c r="C213" s="93" t="s">
        <v>148</v>
      </c>
      <c r="D213" s="75" t="s">
        <v>9</v>
      </c>
      <c r="E213" s="86">
        <v>0.515</v>
      </c>
      <c r="F213" s="74">
        <f>TRUNC(18.77,2)</f>
        <v>18.77</v>
      </c>
      <c r="G213" s="73">
        <f>TRUNC(E213*F213,2)</f>
        <v>9.66</v>
      </c>
      <c r="H213" s="73"/>
      <c r="I213" s="74"/>
    </row>
    <row r="214" spans="1:9" s="17" customFormat="1" ht="15">
      <c r="A214" s="75"/>
      <c r="B214" s="92"/>
      <c r="C214" s="93"/>
      <c r="D214" s="75"/>
      <c r="E214" s="86" t="s">
        <v>26</v>
      </c>
      <c r="F214" s="74"/>
      <c r="G214" s="73">
        <f>TRUNC(SUM(G211:G213),2)</f>
        <v>806.93</v>
      </c>
      <c r="H214" s="73"/>
      <c r="I214" s="74"/>
    </row>
    <row r="215" spans="1:9" s="17" customFormat="1" ht="30" customHeight="1">
      <c r="A215" s="78" t="s">
        <v>261</v>
      </c>
      <c r="B215" s="84" t="s">
        <v>276</v>
      </c>
      <c r="C215" s="85" t="s">
        <v>268</v>
      </c>
      <c r="D215" s="89" t="s">
        <v>24</v>
      </c>
      <c r="E215" s="67">
        <v>2</v>
      </c>
      <c r="F215" s="67">
        <f>G219</f>
        <v>547.82</v>
      </c>
      <c r="G215" s="66">
        <f>TRUNC(F215*1.2882,2)</f>
        <v>705.7</v>
      </c>
      <c r="H215" s="66">
        <f>TRUNC(E215*F215,2)</f>
        <v>1095.64</v>
      </c>
      <c r="I215" s="66">
        <f>TRUNC(E215*G215,2)</f>
        <v>1411.4</v>
      </c>
    </row>
    <row r="216" spans="1:9" s="17" customFormat="1" ht="45">
      <c r="A216" s="130"/>
      <c r="B216" s="131" t="s">
        <v>276</v>
      </c>
      <c r="C216" s="132" t="s">
        <v>277</v>
      </c>
      <c r="D216" s="130" t="s">
        <v>24</v>
      </c>
      <c r="E216" s="133">
        <v>1</v>
      </c>
      <c r="F216" s="134">
        <f>TRUNC(547.8,2)</f>
        <v>547.8</v>
      </c>
      <c r="G216" s="135">
        <f>TRUNC(E216*F216,2)</f>
        <v>547.8</v>
      </c>
      <c r="H216" s="135"/>
      <c r="I216" s="134"/>
    </row>
    <row r="217" spans="1:9" s="17" customFormat="1" ht="30">
      <c r="A217" s="130"/>
      <c r="B217" s="131" t="s">
        <v>278</v>
      </c>
      <c r="C217" s="132" t="s">
        <v>362</v>
      </c>
      <c r="D217" s="130" t="s">
        <v>24</v>
      </c>
      <c r="E217" s="133">
        <v>1</v>
      </c>
      <c r="F217" s="134">
        <f>TRUNC(499.555984,2)</f>
        <v>499.55</v>
      </c>
      <c r="G217" s="135">
        <f>TRUNC(E217*F217,2)</f>
        <v>499.55</v>
      </c>
      <c r="H217" s="135"/>
      <c r="I217" s="134"/>
    </row>
    <row r="218" spans="1:9" s="17" customFormat="1" ht="30">
      <c r="A218" s="130"/>
      <c r="B218" s="131" t="s">
        <v>279</v>
      </c>
      <c r="C218" s="132" t="s">
        <v>363</v>
      </c>
      <c r="D218" s="130" t="s">
        <v>24</v>
      </c>
      <c r="E218" s="133">
        <v>1</v>
      </c>
      <c r="F218" s="134">
        <f>TRUNC(48.275969,2)</f>
        <v>48.27</v>
      </c>
      <c r="G218" s="135">
        <f>TRUNC(E218*F218,2)</f>
        <v>48.27</v>
      </c>
      <c r="H218" s="135"/>
      <c r="I218" s="134"/>
    </row>
    <row r="219" spans="1:9" s="17" customFormat="1" ht="15">
      <c r="A219" s="130"/>
      <c r="B219" s="131"/>
      <c r="C219" s="132"/>
      <c r="D219" s="130"/>
      <c r="E219" s="133" t="s">
        <v>26</v>
      </c>
      <c r="F219" s="134"/>
      <c r="G219" s="135">
        <f>TRUNC(SUM(G217:G218),2)</f>
        <v>547.82</v>
      </c>
      <c r="H219" s="135"/>
      <c r="I219" s="134"/>
    </row>
    <row r="220" spans="1:9" s="17" customFormat="1" ht="69.75" customHeight="1">
      <c r="A220" s="78" t="s">
        <v>262</v>
      </c>
      <c r="B220" s="84" t="s">
        <v>336</v>
      </c>
      <c r="C220" s="82" t="s">
        <v>342</v>
      </c>
      <c r="D220" s="89" t="s">
        <v>24</v>
      </c>
      <c r="E220" s="67">
        <v>4</v>
      </c>
      <c r="F220" s="67">
        <f>F221</f>
        <v>380.04</v>
      </c>
      <c r="G220" s="66">
        <f>TRUNC(F220*1.2882,2)</f>
        <v>489.56</v>
      </c>
      <c r="H220" s="66">
        <f>TRUNC(E220*F220,2)</f>
        <v>1520.16</v>
      </c>
      <c r="I220" s="66">
        <f>TRUNC(E220*G220,2)</f>
        <v>1958.24</v>
      </c>
    </row>
    <row r="221" spans="1:9" s="17" customFormat="1" ht="30">
      <c r="A221" s="130"/>
      <c r="B221" s="131" t="s">
        <v>336</v>
      </c>
      <c r="C221" s="132" t="s">
        <v>337</v>
      </c>
      <c r="D221" s="130" t="s">
        <v>24</v>
      </c>
      <c r="E221" s="133">
        <v>1</v>
      </c>
      <c r="F221" s="134">
        <f>G229</f>
        <v>380.04</v>
      </c>
      <c r="G221" s="135">
        <f aca="true" t="shared" si="8" ref="G221:G228">TRUNC(E221*F221,2)</f>
        <v>380.04</v>
      </c>
      <c r="H221" s="135"/>
      <c r="I221" s="134"/>
    </row>
    <row r="222" spans="1:9" s="17" customFormat="1" ht="30">
      <c r="A222" s="130"/>
      <c r="B222" s="131" t="s">
        <v>338</v>
      </c>
      <c r="C222" s="132" t="s">
        <v>364</v>
      </c>
      <c r="D222" s="130" t="s">
        <v>24</v>
      </c>
      <c r="E222" s="133">
        <v>1</v>
      </c>
      <c r="F222" s="134">
        <v>7.81</v>
      </c>
      <c r="G222" s="135">
        <f t="shared" si="8"/>
        <v>7.81</v>
      </c>
      <c r="H222" s="135"/>
      <c r="I222" s="134"/>
    </row>
    <row r="223" spans="1:9" s="17" customFormat="1" ht="15">
      <c r="A223" s="130"/>
      <c r="B223" s="131" t="s">
        <v>339</v>
      </c>
      <c r="C223" s="132" t="s">
        <v>365</v>
      </c>
      <c r="D223" s="130" t="s">
        <v>24</v>
      </c>
      <c r="E223" s="133">
        <v>1</v>
      </c>
      <c r="F223" s="134">
        <v>2.24</v>
      </c>
      <c r="G223" s="135">
        <f t="shared" si="8"/>
        <v>2.24</v>
      </c>
      <c r="H223" s="135"/>
      <c r="I223" s="134"/>
    </row>
    <row r="224" spans="1:9" s="17" customFormat="1" ht="15">
      <c r="A224" s="130"/>
      <c r="B224" s="131" t="s">
        <v>340</v>
      </c>
      <c r="C224" s="132" t="s">
        <v>366</v>
      </c>
      <c r="D224" s="130" t="s">
        <v>24</v>
      </c>
      <c r="E224" s="133">
        <v>1</v>
      </c>
      <c r="F224" s="134">
        <v>21.62</v>
      </c>
      <c r="G224" s="135">
        <f t="shared" si="8"/>
        <v>21.62</v>
      </c>
      <c r="H224" s="135"/>
      <c r="I224" s="134"/>
    </row>
    <row r="225" spans="1:9" s="17" customFormat="1" ht="30">
      <c r="A225" s="130"/>
      <c r="B225" s="131" t="s">
        <v>341</v>
      </c>
      <c r="C225" s="132" t="s">
        <v>367</v>
      </c>
      <c r="D225" s="130" t="s">
        <v>24</v>
      </c>
      <c r="E225" s="133">
        <v>1</v>
      </c>
      <c r="F225" s="134">
        <v>277.73</v>
      </c>
      <c r="G225" s="135">
        <f t="shared" si="8"/>
        <v>277.73</v>
      </c>
      <c r="H225" s="135"/>
      <c r="I225" s="134"/>
    </row>
    <row r="226" spans="1:9" s="17" customFormat="1" ht="15">
      <c r="A226" s="130"/>
      <c r="B226" s="131" t="s">
        <v>216</v>
      </c>
      <c r="C226" s="132" t="s">
        <v>217</v>
      </c>
      <c r="D226" s="130" t="s">
        <v>24</v>
      </c>
      <c r="E226" s="133">
        <v>1</v>
      </c>
      <c r="F226" s="134">
        <v>3.97</v>
      </c>
      <c r="G226" s="135">
        <f t="shared" si="8"/>
        <v>3.97</v>
      </c>
      <c r="H226" s="135"/>
      <c r="I226" s="134"/>
    </row>
    <row r="227" spans="1:9" s="17" customFormat="1" ht="30">
      <c r="A227" s="130"/>
      <c r="B227" s="131" t="s">
        <v>41</v>
      </c>
      <c r="C227" s="132" t="s">
        <v>42</v>
      </c>
      <c r="D227" s="130" t="s">
        <v>9</v>
      </c>
      <c r="E227" s="133">
        <v>2.06</v>
      </c>
      <c r="F227" s="134">
        <f>TRUNC(13.6,2)</f>
        <v>13.6</v>
      </c>
      <c r="G227" s="135">
        <f t="shared" si="8"/>
        <v>28.01</v>
      </c>
      <c r="H227" s="135"/>
      <c r="I227" s="134"/>
    </row>
    <row r="228" spans="1:9" s="17" customFormat="1" ht="30">
      <c r="A228" s="130"/>
      <c r="B228" s="131" t="s">
        <v>151</v>
      </c>
      <c r="C228" s="132" t="s">
        <v>152</v>
      </c>
      <c r="D228" s="130" t="s">
        <v>9</v>
      </c>
      <c r="E228" s="133">
        <v>2.06</v>
      </c>
      <c r="F228" s="134">
        <f>TRUNC(18.77,2)</f>
        <v>18.77</v>
      </c>
      <c r="G228" s="135">
        <f t="shared" si="8"/>
        <v>38.66</v>
      </c>
      <c r="H228" s="135"/>
      <c r="I228" s="134"/>
    </row>
    <row r="229" spans="1:9" s="17" customFormat="1" ht="15">
      <c r="A229" s="130"/>
      <c r="B229" s="131"/>
      <c r="C229" s="132"/>
      <c r="D229" s="130"/>
      <c r="E229" s="133" t="s">
        <v>26</v>
      </c>
      <c r="F229" s="134"/>
      <c r="G229" s="135">
        <f>TRUNC(SUM(G222:G228),2)</f>
        <v>380.04</v>
      </c>
      <c r="H229" s="135"/>
      <c r="I229" s="134"/>
    </row>
    <row r="230" spans="1:9" s="17" customFormat="1" ht="15">
      <c r="A230" s="78" t="s">
        <v>263</v>
      </c>
      <c r="B230" s="84" t="s">
        <v>280</v>
      </c>
      <c r="C230" s="85" t="s">
        <v>269</v>
      </c>
      <c r="D230" s="89" t="s">
        <v>24</v>
      </c>
      <c r="E230" s="67">
        <v>2</v>
      </c>
      <c r="F230" s="67">
        <f>F231</f>
        <v>39.74</v>
      </c>
      <c r="G230" s="66">
        <f>TRUNC(F230*1.2882,2)</f>
        <v>51.19</v>
      </c>
      <c r="H230" s="66">
        <f>TRUNC(E230*F230,2)</f>
        <v>79.48</v>
      </c>
      <c r="I230" s="66">
        <f>TRUNC(E230*G230,2)</f>
        <v>102.38</v>
      </c>
    </row>
    <row r="231" spans="1:9" s="17" customFormat="1" ht="30">
      <c r="A231" s="130"/>
      <c r="B231" s="131" t="s">
        <v>280</v>
      </c>
      <c r="C231" s="132" t="s">
        <v>281</v>
      </c>
      <c r="D231" s="130" t="s">
        <v>24</v>
      </c>
      <c r="E231" s="133">
        <v>1</v>
      </c>
      <c r="F231" s="134">
        <f>G235</f>
        <v>39.74</v>
      </c>
      <c r="G231" s="135">
        <f>TRUNC(E231*F231,2)</f>
        <v>39.74</v>
      </c>
      <c r="H231" s="135"/>
      <c r="I231" s="134"/>
    </row>
    <row r="232" spans="1:9" s="17" customFormat="1" ht="15">
      <c r="A232" s="130"/>
      <c r="B232" s="131" t="s">
        <v>282</v>
      </c>
      <c r="C232" s="132" t="s">
        <v>283</v>
      </c>
      <c r="D232" s="130" t="s">
        <v>24</v>
      </c>
      <c r="E232" s="133">
        <v>1</v>
      </c>
      <c r="F232" s="134">
        <v>34.9</v>
      </c>
      <c r="G232" s="135">
        <f>TRUNC(E232*F232,2)</f>
        <v>34.9</v>
      </c>
      <c r="H232" s="135"/>
      <c r="I232" s="134"/>
    </row>
    <row r="233" spans="1:9" s="17" customFormat="1" ht="15">
      <c r="A233" s="130"/>
      <c r="B233" s="131" t="s">
        <v>52</v>
      </c>
      <c r="C233" s="132" t="s">
        <v>53</v>
      </c>
      <c r="D233" s="130" t="s">
        <v>9</v>
      </c>
      <c r="E233" s="133">
        <v>0.0484</v>
      </c>
      <c r="F233" s="134">
        <f>TRUNC(20.38,2)</f>
        <v>20.38</v>
      </c>
      <c r="G233" s="135">
        <f>TRUNC(E233*F233,2)</f>
        <v>0.98</v>
      </c>
      <c r="H233" s="135"/>
      <c r="I233" s="134"/>
    </row>
    <row r="234" spans="1:9" s="17" customFormat="1" ht="15">
      <c r="A234" s="130"/>
      <c r="B234" s="131" t="s">
        <v>149</v>
      </c>
      <c r="C234" s="132" t="s">
        <v>150</v>
      </c>
      <c r="D234" s="130" t="s">
        <v>9</v>
      </c>
      <c r="E234" s="133">
        <v>0.1536</v>
      </c>
      <c r="F234" s="134">
        <f>TRUNC(25.14,2)</f>
        <v>25.14</v>
      </c>
      <c r="G234" s="135">
        <f>TRUNC(E234*F234,2)</f>
        <v>3.86</v>
      </c>
      <c r="H234" s="135"/>
      <c r="I234" s="134"/>
    </row>
    <row r="235" spans="1:9" s="17" customFormat="1" ht="15">
      <c r="A235" s="130"/>
      <c r="B235" s="131"/>
      <c r="C235" s="132"/>
      <c r="D235" s="130"/>
      <c r="E235" s="133" t="s">
        <v>26</v>
      </c>
      <c r="F235" s="134"/>
      <c r="G235" s="135">
        <f>TRUNC(SUM(G232:G234),2)</f>
        <v>39.74</v>
      </c>
      <c r="H235" s="135"/>
      <c r="I235" s="134"/>
    </row>
    <row r="236" spans="1:9" s="17" customFormat="1" ht="30">
      <c r="A236" s="78" t="s">
        <v>264</v>
      </c>
      <c r="B236" s="84" t="s">
        <v>324</v>
      </c>
      <c r="C236" s="85" t="s">
        <v>335</v>
      </c>
      <c r="D236" s="89" t="s">
        <v>333</v>
      </c>
      <c r="E236" s="67">
        <v>1</v>
      </c>
      <c r="F236" s="67">
        <f>F237</f>
        <v>126.04</v>
      </c>
      <c r="G236" s="66">
        <f>TRUNC(F236*1.2882,2)</f>
        <v>162.36</v>
      </c>
      <c r="H236" s="66">
        <f>TRUNC(E236*F236,2)</f>
        <v>126.04</v>
      </c>
      <c r="I236" s="66">
        <f>TRUNC(E236*G236,2)</f>
        <v>162.36</v>
      </c>
    </row>
    <row r="237" spans="1:9" s="17" customFormat="1" ht="60">
      <c r="A237" s="130"/>
      <c r="B237" s="131" t="s">
        <v>318</v>
      </c>
      <c r="C237" s="132" t="s">
        <v>319</v>
      </c>
      <c r="D237" s="130" t="s">
        <v>24</v>
      </c>
      <c r="E237" s="133">
        <v>1</v>
      </c>
      <c r="F237" s="134">
        <f>G249</f>
        <v>126.04</v>
      </c>
      <c r="G237" s="135">
        <f aca="true" t="shared" si="9" ref="G237:G248">TRUNC(E237*F237,2)</f>
        <v>126.04</v>
      </c>
      <c r="H237" s="135"/>
      <c r="I237" s="134"/>
    </row>
    <row r="238" spans="1:9" s="17" customFormat="1" ht="15">
      <c r="A238" s="130"/>
      <c r="B238" s="131" t="s">
        <v>320</v>
      </c>
      <c r="C238" s="132" t="s">
        <v>321</v>
      </c>
      <c r="D238" s="130" t="s">
        <v>24</v>
      </c>
      <c r="E238" s="133">
        <v>1</v>
      </c>
      <c r="F238" s="134">
        <v>3.13</v>
      </c>
      <c r="G238" s="135">
        <f t="shared" si="9"/>
        <v>3.13</v>
      </c>
      <c r="H238" s="135"/>
      <c r="I238" s="134"/>
    </row>
    <row r="239" spans="1:9" s="17" customFormat="1" ht="15">
      <c r="A239" s="130"/>
      <c r="B239" s="131" t="s">
        <v>297</v>
      </c>
      <c r="C239" s="132" t="s">
        <v>298</v>
      </c>
      <c r="D239" s="130" t="s">
        <v>24</v>
      </c>
      <c r="E239" s="133">
        <v>0</v>
      </c>
      <c r="F239" s="134">
        <v>2.58</v>
      </c>
      <c r="G239" s="135">
        <f t="shared" si="9"/>
        <v>0</v>
      </c>
      <c r="H239" s="135"/>
      <c r="I239" s="134"/>
    </row>
    <row r="240" spans="1:9" s="17" customFormat="1" ht="15">
      <c r="A240" s="130"/>
      <c r="B240" s="131" t="s">
        <v>227</v>
      </c>
      <c r="C240" s="132" t="s">
        <v>228</v>
      </c>
      <c r="D240" s="130" t="s">
        <v>24</v>
      </c>
      <c r="E240" s="133">
        <v>3</v>
      </c>
      <c r="F240" s="134">
        <v>0.98</v>
      </c>
      <c r="G240" s="135">
        <f t="shared" si="9"/>
        <v>2.94</v>
      </c>
      <c r="H240" s="135"/>
      <c r="I240" s="134"/>
    </row>
    <row r="241" spans="1:9" s="17" customFormat="1" ht="15">
      <c r="A241" s="130"/>
      <c r="B241" s="131" t="s">
        <v>322</v>
      </c>
      <c r="C241" s="132" t="s">
        <v>323</v>
      </c>
      <c r="D241" s="130" t="s">
        <v>24</v>
      </c>
      <c r="E241" s="133">
        <v>5</v>
      </c>
      <c r="F241" s="134">
        <v>2.35</v>
      </c>
      <c r="G241" s="135">
        <f t="shared" si="9"/>
        <v>11.75</v>
      </c>
      <c r="H241" s="135"/>
      <c r="I241" s="134"/>
    </row>
    <row r="242" spans="1:9" s="17" customFormat="1" ht="15">
      <c r="A242" s="130"/>
      <c r="B242" s="131" t="s">
        <v>299</v>
      </c>
      <c r="C242" s="132" t="s">
        <v>368</v>
      </c>
      <c r="D242" s="130" t="s">
        <v>24</v>
      </c>
      <c r="E242" s="133">
        <v>1</v>
      </c>
      <c r="F242" s="134">
        <v>2.12</v>
      </c>
      <c r="G242" s="135">
        <f t="shared" si="9"/>
        <v>2.12</v>
      </c>
      <c r="H242" s="135"/>
      <c r="I242" s="134"/>
    </row>
    <row r="243" spans="1:9" s="17" customFormat="1" ht="15">
      <c r="A243" s="130"/>
      <c r="B243" s="131" t="s">
        <v>214</v>
      </c>
      <c r="C243" s="132" t="s">
        <v>215</v>
      </c>
      <c r="D243" s="130" t="s">
        <v>24</v>
      </c>
      <c r="E243" s="133">
        <v>1</v>
      </c>
      <c r="F243" s="134">
        <v>0.78</v>
      </c>
      <c r="G243" s="135">
        <f t="shared" si="9"/>
        <v>0.78</v>
      </c>
      <c r="H243" s="135"/>
      <c r="I243" s="134"/>
    </row>
    <row r="244" spans="1:9" s="17" customFormat="1" ht="30">
      <c r="A244" s="130"/>
      <c r="B244" s="131" t="s">
        <v>210</v>
      </c>
      <c r="C244" s="132" t="s">
        <v>211</v>
      </c>
      <c r="D244" s="130" t="s">
        <v>24</v>
      </c>
      <c r="E244" s="133">
        <v>2</v>
      </c>
      <c r="F244" s="134">
        <v>9.84</v>
      </c>
      <c r="G244" s="135">
        <f t="shared" si="9"/>
        <v>19.68</v>
      </c>
      <c r="H244" s="135"/>
      <c r="I244" s="134"/>
    </row>
    <row r="245" spans="1:9" s="17" customFormat="1" ht="15">
      <c r="A245" s="130"/>
      <c r="B245" s="131" t="s">
        <v>220</v>
      </c>
      <c r="C245" s="132" t="s">
        <v>221</v>
      </c>
      <c r="D245" s="130" t="s">
        <v>17</v>
      </c>
      <c r="E245" s="133">
        <v>10</v>
      </c>
      <c r="F245" s="134">
        <v>1.98</v>
      </c>
      <c r="G245" s="135">
        <f t="shared" si="9"/>
        <v>19.8</v>
      </c>
      <c r="H245" s="135"/>
      <c r="I245" s="134"/>
    </row>
    <row r="246" spans="1:9" s="17" customFormat="1" ht="15">
      <c r="A246" s="130"/>
      <c r="B246" s="131" t="s">
        <v>300</v>
      </c>
      <c r="C246" s="132" t="s">
        <v>301</v>
      </c>
      <c r="D246" s="130" t="s">
        <v>24</v>
      </c>
      <c r="E246" s="133">
        <v>4</v>
      </c>
      <c r="F246" s="134">
        <v>0.96</v>
      </c>
      <c r="G246" s="135">
        <f t="shared" si="9"/>
        <v>3.84</v>
      </c>
      <c r="H246" s="135"/>
      <c r="I246" s="134"/>
    </row>
    <row r="247" spans="1:9" s="17" customFormat="1" ht="30">
      <c r="A247" s="130"/>
      <c r="B247" s="131" t="s">
        <v>41</v>
      </c>
      <c r="C247" s="132" t="s">
        <v>42</v>
      </c>
      <c r="D247" s="130" t="s">
        <v>9</v>
      </c>
      <c r="E247" s="133">
        <f>8.858/4</f>
        <v>2.2145</v>
      </c>
      <c r="F247" s="134">
        <f>TRUNC(13.6,2)</f>
        <v>13.6</v>
      </c>
      <c r="G247" s="135">
        <f t="shared" si="9"/>
        <v>30.11</v>
      </c>
      <c r="H247" s="135"/>
      <c r="I247" s="134"/>
    </row>
    <row r="248" spans="1:9" s="17" customFormat="1" ht="30">
      <c r="A248" s="130"/>
      <c r="B248" s="131" t="s">
        <v>232</v>
      </c>
      <c r="C248" s="132" t="s">
        <v>233</v>
      </c>
      <c r="D248" s="130" t="s">
        <v>9</v>
      </c>
      <c r="E248" s="133">
        <f>6.798/4</f>
        <v>1.6995</v>
      </c>
      <c r="F248" s="134">
        <f>TRUNC(18.77,2)</f>
        <v>18.77</v>
      </c>
      <c r="G248" s="135">
        <f t="shared" si="9"/>
        <v>31.89</v>
      </c>
      <c r="H248" s="135"/>
      <c r="I248" s="134"/>
    </row>
    <row r="249" spans="1:9" s="17" customFormat="1" ht="15">
      <c r="A249" s="130"/>
      <c r="B249" s="131"/>
      <c r="C249" s="132"/>
      <c r="D249" s="130"/>
      <c r="E249" s="133" t="s">
        <v>26</v>
      </c>
      <c r="F249" s="134"/>
      <c r="G249" s="135">
        <f>TRUNC(SUM(G238:G248),2)</f>
        <v>126.04</v>
      </c>
      <c r="H249" s="135"/>
      <c r="I249" s="134"/>
    </row>
    <row r="250" spans="1:9" s="17" customFormat="1" ht="135">
      <c r="A250" s="78" t="s">
        <v>270</v>
      </c>
      <c r="B250" s="91" t="s">
        <v>329</v>
      </c>
      <c r="C250" s="85" t="s">
        <v>328</v>
      </c>
      <c r="D250" s="89" t="s">
        <v>24</v>
      </c>
      <c r="E250" s="67">
        <v>2</v>
      </c>
      <c r="F250" s="67">
        <f>G251+G258</f>
        <v>641.77</v>
      </c>
      <c r="G250" s="66">
        <f>TRUNC(F250*1.2882,2)</f>
        <v>826.72</v>
      </c>
      <c r="H250" s="66">
        <f>TRUNC(E250*F250,2)</f>
        <v>1283.54</v>
      </c>
      <c r="I250" s="66">
        <f>TRUNC(E250*G250,2)</f>
        <v>1653.44</v>
      </c>
    </row>
    <row r="251" spans="1:9" s="17" customFormat="1" ht="60">
      <c r="A251" s="130"/>
      <c r="B251" s="131" t="s">
        <v>284</v>
      </c>
      <c r="C251" s="132" t="s">
        <v>285</v>
      </c>
      <c r="D251" s="130" t="s">
        <v>18</v>
      </c>
      <c r="E251" s="133">
        <f>1.8*0.55</f>
        <v>0.9900000000000001</v>
      </c>
      <c r="F251" s="134">
        <f>G257</f>
        <v>303.13</v>
      </c>
      <c r="G251" s="136">
        <f aca="true" t="shared" si="10" ref="G251:G256">TRUNC(E251*F251,2)</f>
        <v>300.09</v>
      </c>
      <c r="H251" s="135"/>
      <c r="I251" s="134"/>
    </row>
    <row r="252" spans="1:9" s="17" customFormat="1" ht="30">
      <c r="A252" s="130"/>
      <c r="B252" s="131" t="s">
        <v>286</v>
      </c>
      <c r="C252" s="132" t="s">
        <v>287</v>
      </c>
      <c r="D252" s="130" t="s">
        <v>18</v>
      </c>
      <c r="E252" s="133">
        <v>1</v>
      </c>
      <c r="F252" s="134">
        <f>TRUNC(275.47,2)</f>
        <v>275.47</v>
      </c>
      <c r="G252" s="135">
        <f t="shared" si="10"/>
        <v>275.47</v>
      </c>
      <c r="H252" s="135"/>
      <c r="I252" s="134"/>
    </row>
    <row r="253" spans="1:9" s="17" customFormat="1" ht="30">
      <c r="A253" s="130"/>
      <c r="B253" s="131" t="s">
        <v>41</v>
      </c>
      <c r="C253" s="132" t="s">
        <v>42</v>
      </c>
      <c r="D253" s="130" t="s">
        <v>9</v>
      </c>
      <c r="E253" s="133">
        <v>0.8549</v>
      </c>
      <c r="F253" s="134">
        <f>TRUNC(13.6,2)</f>
        <v>13.6</v>
      </c>
      <c r="G253" s="135">
        <f t="shared" si="10"/>
        <v>11.62</v>
      </c>
      <c r="H253" s="135"/>
      <c r="I253" s="134"/>
    </row>
    <row r="254" spans="1:9" s="17" customFormat="1" ht="15">
      <c r="A254" s="130"/>
      <c r="B254" s="131" t="s">
        <v>147</v>
      </c>
      <c r="C254" s="132" t="s">
        <v>148</v>
      </c>
      <c r="D254" s="130" t="s">
        <v>9</v>
      </c>
      <c r="E254" s="133">
        <v>0.8549</v>
      </c>
      <c r="F254" s="134">
        <f>TRUNC(18.77,2)</f>
        <v>18.77</v>
      </c>
      <c r="G254" s="135">
        <f t="shared" si="10"/>
        <v>16.04</v>
      </c>
      <c r="H254" s="135"/>
      <c r="I254" s="134"/>
    </row>
    <row r="255" spans="1:9" s="17" customFormat="1" ht="15">
      <c r="A255" s="130"/>
      <c r="B255" s="131" t="s">
        <v>288</v>
      </c>
      <c r="C255" s="132" t="s">
        <v>289</v>
      </c>
      <c r="D255" s="130" t="s">
        <v>18</v>
      </c>
      <c r="E255" s="133"/>
      <c r="F255" s="134">
        <v>54.984</v>
      </c>
      <c r="G255" s="135">
        <f t="shared" si="10"/>
        <v>0</v>
      </c>
      <c r="H255" s="135"/>
      <c r="I255" s="134"/>
    </row>
    <row r="256" spans="1:9" s="17" customFormat="1" ht="15">
      <c r="A256" s="130"/>
      <c r="B256" s="131" t="s">
        <v>290</v>
      </c>
      <c r="C256" s="132" t="s">
        <v>291</v>
      </c>
      <c r="D256" s="130" t="s">
        <v>292</v>
      </c>
      <c r="E256" s="133"/>
      <c r="F256" s="134">
        <v>2092.2519</v>
      </c>
      <c r="G256" s="135">
        <f t="shared" si="10"/>
        <v>0</v>
      </c>
      <c r="H256" s="135"/>
      <c r="I256" s="134"/>
    </row>
    <row r="257" spans="1:9" s="17" customFormat="1" ht="15">
      <c r="A257" s="130"/>
      <c r="B257" s="131"/>
      <c r="C257" s="132"/>
      <c r="D257" s="130"/>
      <c r="E257" s="133" t="s">
        <v>26</v>
      </c>
      <c r="F257" s="134"/>
      <c r="G257" s="135">
        <f>TRUNC(SUM(G252:G256),2)</f>
        <v>303.13</v>
      </c>
      <c r="H257" s="135"/>
      <c r="I257" s="134"/>
    </row>
    <row r="258" spans="1:9" s="17" customFormat="1" ht="75">
      <c r="A258" s="130"/>
      <c r="B258" s="131" t="s">
        <v>302</v>
      </c>
      <c r="C258" s="132" t="s">
        <v>303</v>
      </c>
      <c r="D258" s="130" t="s">
        <v>24</v>
      </c>
      <c r="E258" s="133">
        <v>2</v>
      </c>
      <c r="F258" s="134">
        <f>G264</f>
        <v>170.84</v>
      </c>
      <c r="G258" s="136">
        <f aca="true" t="shared" si="11" ref="G258:G263">TRUNC(E258*F258,2)</f>
        <v>341.68</v>
      </c>
      <c r="H258" s="135"/>
      <c r="I258" s="134"/>
    </row>
    <row r="259" spans="1:9" s="17" customFormat="1" ht="30">
      <c r="A259" s="130"/>
      <c r="B259" s="131" t="s">
        <v>304</v>
      </c>
      <c r="C259" s="132" t="s">
        <v>305</v>
      </c>
      <c r="D259" s="130" t="s">
        <v>24</v>
      </c>
      <c r="E259" s="133">
        <v>1</v>
      </c>
      <c r="F259" s="134">
        <v>98.99</v>
      </c>
      <c r="G259" s="135">
        <f t="shared" si="11"/>
        <v>98.99</v>
      </c>
      <c r="H259" s="135"/>
      <c r="I259" s="134"/>
    </row>
    <row r="260" spans="1:9" s="17" customFormat="1" ht="15">
      <c r="A260" s="130"/>
      <c r="B260" s="131" t="s">
        <v>306</v>
      </c>
      <c r="C260" s="132" t="s">
        <v>307</v>
      </c>
      <c r="D260" s="130" t="s">
        <v>24</v>
      </c>
      <c r="E260" s="133">
        <v>1</v>
      </c>
      <c r="F260" s="134">
        <v>37.9</v>
      </c>
      <c r="G260" s="135">
        <f t="shared" si="11"/>
        <v>37.9</v>
      </c>
      <c r="H260" s="135"/>
      <c r="I260" s="134"/>
    </row>
    <row r="261" spans="1:9" s="17" customFormat="1" ht="15">
      <c r="A261" s="130"/>
      <c r="B261" s="131" t="s">
        <v>369</v>
      </c>
      <c r="C261" s="132" t="s">
        <v>327</v>
      </c>
      <c r="D261" s="130" t="s">
        <v>24</v>
      </c>
      <c r="E261" s="133">
        <v>1</v>
      </c>
      <c r="F261" s="134">
        <v>10.79</v>
      </c>
      <c r="G261" s="135">
        <f t="shared" si="11"/>
        <v>10.79</v>
      </c>
      <c r="H261" s="135"/>
      <c r="I261" s="134"/>
    </row>
    <row r="262" spans="1:9" s="17" customFormat="1" ht="15">
      <c r="A262" s="130"/>
      <c r="B262" s="131" t="s">
        <v>216</v>
      </c>
      <c r="C262" s="132" t="s">
        <v>217</v>
      </c>
      <c r="D262" s="130" t="s">
        <v>24</v>
      </c>
      <c r="E262" s="133">
        <v>1</v>
      </c>
      <c r="F262" s="134">
        <v>3.97</v>
      </c>
      <c r="G262" s="135">
        <f t="shared" si="11"/>
        <v>3.97</v>
      </c>
      <c r="H262" s="135"/>
      <c r="I262" s="134"/>
    </row>
    <row r="263" spans="1:9" s="17" customFormat="1" ht="15">
      <c r="A263" s="130"/>
      <c r="B263" s="131" t="s">
        <v>308</v>
      </c>
      <c r="C263" s="132" t="s">
        <v>309</v>
      </c>
      <c r="D263" s="130" t="s">
        <v>24</v>
      </c>
      <c r="E263" s="133">
        <v>1</v>
      </c>
      <c r="F263" s="134">
        <v>19.19</v>
      </c>
      <c r="G263" s="135">
        <f t="shared" si="11"/>
        <v>19.19</v>
      </c>
      <c r="H263" s="135"/>
      <c r="I263" s="134"/>
    </row>
    <row r="264" spans="1:9" s="17" customFormat="1" ht="15">
      <c r="A264" s="130"/>
      <c r="B264" s="131"/>
      <c r="C264" s="132"/>
      <c r="D264" s="130"/>
      <c r="E264" s="133" t="s">
        <v>26</v>
      </c>
      <c r="F264" s="134"/>
      <c r="G264" s="135">
        <f>TRUNC(SUM(G259:G263),2)</f>
        <v>170.84</v>
      </c>
      <c r="H264" s="135"/>
      <c r="I264" s="134"/>
    </row>
    <row r="265" spans="1:9" s="17" customFormat="1" ht="60">
      <c r="A265" s="78" t="s">
        <v>271</v>
      </c>
      <c r="B265" s="84" t="s">
        <v>293</v>
      </c>
      <c r="C265" s="85" t="s">
        <v>294</v>
      </c>
      <c r="D265" s="89" t="s">
        <v>272</v>
      </c>
      <c r="E265" s="67">
        <v>2</v>
      </c>
      <c r="F265" s="67">
        <f>F266</f>
        <v>138.1</v>
      </c>
      <c r="G265" s="66">
        <f>TRUNC(F265*1.2882,2)</f>
        <v>177.9</v>
      </c>
      <c r="H265" s="66">
        <f>TRUNC(E265*F265,2)</f>
        <v>276.2</v>
      </c>
      <c r="I265" s="66">
        <f>TRUNC(E265*G265,2)</f>
        <v>355.8</v>
      </c>
    </row>
    <row r="266" spans="1:9" s="17" customFormat="1" ht="60">
      <c r="A266" s="130"/>
      <c r="B266" s="131" t="s">
        <v>293</v>
      </c>
      <c r="C266" s="132" t="s">
        <v>294</v>
      </c>
      <c r="D266" s="130" t="s">
        <v>24</v>
      </c>
      <c r="E266" s="133">
        <v>1</v>
      </c>
      <c r="F266" s="134">
        <f>G270</f>
        <v>138.1</v>
      </c>
      <c r="G266" s="135">
        <f>TRUNC(E266*F266,2)</f>
        <v>138.1</v>
      </c>
      <c r="H266" s="135"/>
      <c r="I266" s="134"/>
    </row>
    <row r="267" spans="1:9" s="17" customFormat="1" ht="15">
      <c r="A267" s="130"/>
      <c r="B267" s="131" t="s">
        <v>295</v>
      </c>
      <c r="C267" s="132" t="s">
        <v>296</v>
      </c>
      <c r="D267" s="130" t="s">
        <v>24</v>
      </c>
      <c r="E267" s="133">
        <v>1</v>
      </c>
      <c r="F267" s="134">
        <v>104.77</v>
      </c>
      <c r="G267" s="135">
        <f>TRUNC(E267*F267,2)</f>
        <v>104.77</v>
      </c>
      <c r="H267" s="135"/>
      <c r="I267" s="134"/>
    </row>
    <row r="268" spans="1:9" s="17" customFormat="1" ht="30">
      <c r="A268" s="130"/>
      <c r="B268" s="131" t="s">
        <v>41</v>
      </c>
      <c r="C268" s="132" t="s">
        <v>42</v>
      </c>
      <c r="D268" s="130" t="s">
        <v>9</v>
      </c>
      <c r="E268" s="133">
        <v>1.03</v>
      </c>
      <c r="F268" s="134">
        <f>TRUNC(13.6,2)</f>
        <v>13.6</v>
      </c>
      <c r="G268" s="135">
        <f>TRUNC(E268*F268,2)</f>
        <v>14</v>
      </c>
      <c r="H268" s="135"/>
      <c r="I268" s="134"/>
    </row>
    <row r="269" spans="1:9" s="17" customFormat="1" ht="15">
      <c r="A269" s="130"/>
      <c r="B269" s="131" t="s">
        <v>147</v>
      </c>
      <c r="C269" s="132" t="s">
        <v>148</v>
      </c>
      <c r="D269" s="130" t="s">
        <v>9</v>
      </c>
      <c r="E269" s="133">
        <v>1.03</v>
      </c>
      <c r="F269" s="134">
        <f>TRUNC(18.77,2)</f>
        <v>18.77</v>
      </c>
      <c r="G269" s="135">
        <f>TRUNC(E269*F269,2)</f>
        <v>19.33</v>
      </c>
      <c r="H269" s="135"/>
      <c r="I269" s="134"/>
    </row>
    <row r="270" spans="1:9" s="17" customFormat="1" ht="15">
      <c r="A270" s="130"/>
      <c r="B270" s="131"/>
      <c r="C270" s="132"/>
      <c r="D270" s="130"/>
      <c r="E270" s="133" t="s">
        <v>26</v>
      </c>
      <c r="F270" s="134"/>
      <c r="G270" s="135">
        <f>TRUNC(SUM(G267:G269),2)</f>
        <v>138.1</v>
      </c>
      <c r="H270" s="135"/>
      <c r="I270" s="134"/>
    </row>
    <row r="271" spans="1:11" s="182" customFormat="1" ht="15.75">
      <c r="A271" s="175" t="s">
        <v>46</v>
      </c>
      <c r="B271" s="176"/>
      <c r="C271" s="177" t="s">
        <v>241</v>
      </c>
      <c r="D271" s="184"/>
      <c r="E271" s="185"/>
      <c r="F271" s="185"/>
      <c r="G271" s="186"/>
      <c r="H271" s="180">
        <f>H185+H188+H210+H215+H220+H230+H236+H250+H265</f>
        <v>6578.48</v>
      </c>
      <c r="I271" s="181">
        <f>I185+I188+I210+I215+I220+I230+I236+I250+I265</f>
        <v>8474.279999999999</v>
      </c>
      <c r="K271" s="183"/>
    </row>
    <row r="272" spans="1:9" ht="15.75">
      <c r="A272" s="81" t="s">
        <v>145</v>
      </c>
      <c r="B272" s="87"/>
      <c r="C272" s="88" t="s">
        <v>10</v>
      </c>
      <c r="D272" s="112"/>
      <c r="E272" s="113"/>
      <c r="F272" s="113"/>
      <c r="G272" s="113"/>
      <c r="H272" s="113"/>
      <c r="I272" s="114"/>
    </row>
    <row r="273" spans="1:9" ht="75.75" customHeight="1">
      <c r="A273" s="78" t="s">
        <v>146</v>
      </c>
      <c r="B273" s="91" t="s">
        <v>45</v>
      </c>
      <c r="C273" s="82" t="s">
        <v>39</v>
      </c>
      <c r="D273" s="78" t="s">
        <v>24</v>
      </c>
      <c r="E273" s="83">
        <v>2</v>
      </c>
      <c r="F273" s="67">
        <f>TRUNC(I274,2)</f>
        <v>258.08</v>
      </c>
      <c r="G273" s="66">
        <f>TRUNC(F273*1.2882,2)</f>
        <v>332.45</v>
      </c>
      <c r="H273" s="66">
        <f>TRUNC(F273*E273,2)</f>
        <v>516.16</v>
      </c>
      <c r="I273" s="67">
        <f>TRUNC(E273*G273,2)</f>
        <v>664.9</v>
      </c>
    </row>
    <row r="274" spans="1:9" ht="75">
      <c r="A274" s="75"/>
      <c r="B274" s="92" t="s">
        <v>45</v>
      </c>
      <c r="C274" s="93" t="s">
        <v>39</v>
      </c>
      <c r="D274" s="75" t="s">
        <v>24</v>
      </c>
      <c r="E274" s="86">
        <v>1</v>
      </c>
      <c r="F274" s="74">
        <f>TRUNC(I277,2)</f>
        <v>258.08</v>
      </c>
      <c r="G274" s="74"/>
      <c r="H274" s="74"/>
      <c r="I274" s="94">
        <f>TRUNC(E274*F274,2)</f>
        <v>258.08</v>
      </c>
    </row>
    <row r="275" spans="1:9" ht="30">
      <c r="A275" s="75"/>
      <c r="B275" s="92" t="s">
        <v>41</v>
      </c>
      <c r="C275" s="93" t="s">
        <v>42</v>
      </c>
      <c r="D275" s="75" t="s">
        <v>9</v>
      </c>
      <c r="E275" s="86">
        <v>0.618</v>
      </c>
      <c r="F275" s="74">
        <v>13.08</v>
      </c>
      <c r="G275" s="74"/>
      <c r="H275" s="74"/>
      <c r="I275" s="86">
        <f>TRUNC(E275*F275,2)</f>
        <v>8.08</v>
      </c>
    </row>
    <row r="276" spans="1:9" ht="30">
      <c r="A276" s="75"/>
      <c r="B276" s="92" t="s">
        <v>37</v>
      </c>
      <c r="C276" s="93" t="s">
        <v>370</v>
      </c>
      <c r="D276" s="75" t="s">
        <v>24</v>
      </c>
      <c r="E276" s="86">
        <v>1</v>
      </c>
      <c r="F276" s="74">
        <v>250</v>
      </c>
      <c r="G276" s="74"/>
      <c r="H276" s="74"/>
      <c r="I276" s="86">
        <f>TRUNC(E276*F276,2)</f>
        <v>250</v>
      </c>
    </row>
    <row r="277" spans="1:9" ht="15">
      <c r="A277" s="75"/>
      <c r="B277" s="92"/>
      <c r="C277" s="93"/>
      <c r="D277" s="75"/>
      <c r="E277" s="86" t="s">
        <v>26</v>
      </c>
      <c r="F277" s="74"/>
      <c r="G277" s="74"/>
      <c r="H277" s="74"/>
      <c r="I277" s="86">
        <f>TRUNC(SUM(I275:I276),2)</f>
        <v>258.08</v>
      </c>
    </row>
    <row r="278" spans="1:9" ht="15">
      <c r="A278" s="75"/>
      <c r="B278" s="92"/>
      <c r="C278" s="93"/>
      <c r="D278" s="75"/>
      <c r="E278" s="86"/>
      <c r="F278" s="74"/>
      <c r="G278" s="74"/>
      <c r="H278" s="74"/>
      <c r="I278" s="86"/>
    </row>
    <row r="279" spans="1:11" s="182" customFormat="1" ht="15.75">
      <c r="A279" s="175" t="s">
        <v>46</v>
      </c>
      <c r="B279" s="176"/>
      <c r="C279" s="177" t="s">
        <v>246</v>
      </c>
      <c r="D279" s="178"/>
      <c r="E279" s="179"/>
      <c r="F279" s="180"/>
      <c r="G279" s="180"/>
      <c r="H279" s="180">
        <f>H273</f>
        <v>516.16</v>
      </c>
      <c r="I279" s="181">
        <f>I273</f>
        <v>664.9</v>
      </c>
      <c r="K279" s="183"/>
    </row>
    <row r="280" spans="1:11" s="182" customFormat="1" ht="15.75">
      <c r="A280" s="175" t="s">
        <v>46</v>
      </c>
      <c r="B280" s="176"/>
      <c r="C280" s="177" t="s">
        <v>22</v>
      </c>
      <c r="D280" s="178"/>
      <c r="E280" s="179"/>
      <c r="F280" s="180"/>
      <c r="G280" s="180"/>
      <c r="H280" s="180">
        <f>H53+H82+H119+H173+H183+H271+H279</f>
        <v>36862.130000000005</v>
      </c>
      <c r="I280" s="180">
        <f>I53+I82+I119+I173+I183+I271+I279</f>
        <v>47482.11</v>
      </c>
      <c r="K280" s="183"/>
    </row>
    <row r="281" spans="1:9" ht="15">
      <c r="A281" s="95"/>
      <c r="B281" s="96"/>
      <c r="C281" s="97"/>
      <c r="D281" s="98"/>
      <c r="E281" s="97"/>
      <c r="F281" s="97"/>
      <c r="G281" s="97"/>
      <c r="H281" s="97"/>
      <c r="I281" s="99"/>
    </row>
    <row r="282" spans="1:9" ht="15">
      <c r="A282" s="95"/>
      <c r="B282" s="96"/>
      <c r="C282" s="97"/>
      <c r="D282" s="98"/>
      <c r="E282" s="97"/>
      <c r="F282" s="97"/>
      <c r="G282" s="97"/>
      <c r="H282" s="97"/>
      <c r="I282" s="99"/>
    </row>
    <row r="283" spans="1:9" ht="15">
      <c r="A283" s="95"/>
      <c r="B283" s="96"/>
      <c r="C283" s="97"/>
      <c r="D283" s="98"/>
      <c r="E283" s="97"/>
      <c r="F283" s="97"/>
      <c r="G283" s="97"/>
      <c r="H283" s="97"/>
      <c r="I283" s="99"/>
    </row>
    <row r="284" spans="1:9" ht="15">
      <c r="A284" s="95"/>
      <c r="B284" s="96"/>
      <c r="C284" s="97"/>
      <c r="D284" s="98"/>
      <c r="E284" s="97"/>
      <c r="F284" s="97"/>
      <c r="G284" s="97"/>
      <c r="H284" s="97"/>
      <c r="I284" s="99"/>
    </row>
    <row r="285" spans="1:9" ht="15">
      <c r="A285" s="95"/>
      <c r="B285" s="96"/>
      <c r="C285" s="97"/>
      <c r="D285" s="98"/>
      <c r="E285" s="97"/>
      <c r="F285" s="97"/>
      <c r="G285" s="97"/>
      <c r="H285" s="97"/>
      <c r="I285" s="99"/>
    </row>
    <row r="286" spans="1:9" ht="15">
      <c r="A286" s="95"/>
      <c r="B286" s="96"/>
      <c r="C286" s="97"/>
      <c r="D286" s="98"/>
      <c r="E286" s="97"/>
      <c r="F286" s="97"/>
      <c r="G286" s="97"/>
      <c r="H286" s="97"/>
      <c r="I286" s="99"/>
    </row>
    <row r="287" spans="1:9" ht="15">
      <c r="A287" s="95"/>
      <c r="B287" s="96"/>
      <c r="C287" s="97"/>
      <c r="D287" s="98"/>
      <c r="E287" s="97"/>
      <c r="F287" s="97"/>
      <c r="G287" s="97"/>
      <c r="H287" s="97"/>
      <c r="I287" s="99"/>
    </row>
    <row r="288" spans="1:9" ht="15">
      <c r="A288" s="95"/>
      <c r="B288" s="96"/>
      <c r="C288" s="97"/>
      <c r="D288" s="98"/>
      <c r="E288" s="97"/>
      <c r="F288" s="97"/>
      <c r="G288" s="97"/>
      <c r="H288" s="97"/>
      <c r="I288" s="99"/>
    </row>
    <row r="289" spans="1:9" ht="15">
      <c r="A289" s="95"/>
      <c r="B289" s="96"/>
      <c r="C289" s="97"/>
      <c r="D289" s="98"/>
      <c r="E289" s="97"/>
      <c r="F289" s="97"/>
      <c r="G289" s="97"/>
      <c r="H289" s="97"/>
      <c r="I289" s="99"/>
    </row>
    <row r="290" spans="1:9" ht="15">
      <c r="A290" s="95"/>
      <c r="B290" s="96"/>
      <c r="C290" s="97"/>
      <c r="D290" s="98"/>
      <c r="E290" s="97"/>
      <c r="F290" s="97"/>
      <c r="G290" s="97"/>
      <c r="H290" s="97"/>
      <c r="I290" s="99"/>
    </row>
    <row r="291" spans="1:9" ht="15">
      <c r="A291" s="95"/>
      <c r="B291" s="96"/>
      <c r="C291" s="97"/>
      <c r="D291" s="98"/>
      <c r="E291" s="97"/>
      <c r="F291" s="97"/>
      <c r="G291" s="97"/>
      <c r="H291" s="97"/>
      <c r="I291" s="99"/>
    </row>
    <row r="292" spans="1:9" ht="15">
      <c r="A292" s="95"/>
      <c r="B292" s="96"/>
      <c r="C292" s="97"/>
      <c r="D292" s="98"/>
      <c r="E292" s="97"/>
      <c r="F292" s="97"/>
      <c r="G292" s="97"/>
      <c r="H292" s="97"/>
      <c r="I292" s="99"/>
    </row>
    <row r="293" spans="1:9" ht="14.25">
      <c r="A293" s="19"/>
      <c r="B293" s="20"/>
      <c r="C293" s="10"/>
      <c r="D293" s="24"/>
      <c r="E293" s="10"/>
      <c r="F293" s="10"/>
      <c r="G293" s="10"/>
      <c r="H293" s="10"/>
      <c r="I293" s="11"/>
    </row>
    <row r="294" spans="1:9" ht="14.25">
      <c r="A294" s="19"/>
      <c r="B294" s="20"/>
      <c r="C294" s="10"/>
      <c r="D294" s="24"/>
      <c r="E294" s="10"/>
      <c r="F294" s="10"/>
      <c r="G294" s="10"/>
      <c r="H294" s="10"/>
      <c r="I294" s="11"/>
    </row>
    <row r="295" spans="1:9" ht="14.25">
      <c r="A295" s="19"/>
      <c r="B295" s="20"/>
      <c r="C295" s="10"/>
      <c r="D295" s="24"/>
      <c r="E295" s="10"/>
      <c r="F295" s="10"/>
      <c r="G295" s="10"/>
      <c r="H295" s="10"/>
      <c r="I295" s="11"/>
    </row>
    <row r="296" spans="1:9" ht="14.25">
      <c r="A296" s="19"/>
      <c r="B296" s="20"/>
      <c r="C296" s="10"/>
      <c r="D296" s="24"/>
      <c r="E296" s="10"/>
      <c r="F296" s="10"/>
      <c r="G296" s="10"/>
      <c r="H296" s="10"/>
      <c r="I296" s="11"/>
    </row>
    <row r="297" spans="1:9" ht="14.25">
      <c r="A297" s="19"/>
      <c r="B297" s="20"/>
      <c r="C297" s="10"/>
      <c r="D297" s="24"/>
      <c r="E297" s="10"/>
      <c r="F297" s="10"/>
      <c r="G297" s="10"/>
      <c r="H297" s="10"/>
      <c r="I297" s="11"/>
    </row>
    <row r="298" spans="1:9" ht="14.25">
      <c r="A298" s="19"/>
      <c r="B298" s="20"/>
      <c r="C298" s="10"/>
      <c r="D298" s="24"/>
      <c r="E298" s="10"/>
      <c r="F298" s="10"/>
      <c r="G298" s="10"/>
      <c r="H298" s="10"/>
      <c r="I298" s="11"/>
    </row>
    <row r="299" spans="1:9" ht="14.25">
      <c r="A299" s="19"/>
      <c r="B299" s="20"/>
      <c r="C299" s="10"/>
      <c r="D299" s="24"/>
      <c r="E299" s="10"/>
      <c r="F299" s="10"/>
      <c r="G299" s="10"/>
      <c r="H299" s="10"/>
      <c r="I299" s="11"/>
    </row>
    <row r="300" spans="1:9" ht="14.25">
      <c r="A300" s="19"/>
      <c r="B300" s="20"/>
      <c r="C300" s="10"/>
      <c r="D300" s="24"/>
      <c r="E300" s="10"/>
      <c r="F300" s="10"/>
      <c r="G300" s="10"/>
      <c r="H300" s="10"/>
      <c r="I300" s="11"/>
    </row>
    <row r="301" spans="1:9" ht="14.25">
      <c r="A301" s="19"/>
      <c r="B301" s="20"/>
      <c r="C301" s="10"/>
      <c r="D301" s="24"/>
      <c r="E301" s="10"/>
      <c r="F301" s="10"/>
      <c r="G301" s="10"/>
      <c r="H301" s="10"/>
      <c r="I301" s="11"/>
    </row>
    <row r="302" spans="1:9" ht="14.25">
      <c r="A302" s="19"/>
      <c r="B302" s="20"/>
      <c r="C302" s="10"/>
      <c r="D302" s="24"/>
      <c r="E302" s="10"/>
      <c r="F302" s="10"/>
      <c r="G302" s="10"/>
      <c r="H302" s="10"/>
      <c r="I302" s="11"/>
    </row>
    <row r="303" spans="1:9" ht="14.25">
      <c r="A303" s="19"/>
      <c r="B303" s="20"/>
      <c r="C303" s="10"/>
      <c r="D303" s="24"/>
      <c r="E303" s="10"/>
      <c r="F303" s="10"/>
      <c r="G303" s="10"/>
      <c r="H303" s="10"/>
      <c r="I303" s="11"/>
    </row>
    <row r="304" spans="1:9" ht="14.25">
      <c r="A304" s="19"/>
      <c r="B304" s="20"/>
      <c r="C304" s="10"/>
      <c r="D304" s="24"/>
      <c r="E304" s="10"/>
      <c r="F304" s="10"/>
      <c r="G304" s="10"/>
      <c r="H304" s="10"/>
      <c r="I304" s="11"/>
    </row>
    <row r="305" spans="1:9" ht="14.25">
      <c r="A305" s="19"/>
      <c r="B305" s="20"/>
      <c r="C305" s="10"/>
      <c r="D305" s="24"/>
      <c r="E305" s="10"/>
      <c r="F305" s="10"/>
      <c r="G305" s="10"/>
      <c r="H305" s="10"/>
      <c r="I305" s="11"/>
    </row>
    <row r="306" spans="1:9" ht="14.25">
      <c r="A306" s="19"/>
      <c r="B306" s="20"/>
      <c r="C306" s="10"/>
      <c r="D306" s="24"/>
      <c r="E306" s="10"/>
      <c r="F306" s="10"/>
      <c r="G306" s="10"/>
      <c r="H306" s="10"/>
      <c r="I306" s="11"/>
    </row>
    <row r="307" spans="1:9" ht="14.25">
      <c r="A307" s="19"/>
      <c r="B307" s="20"/>
      <c r="C307" s="10"/>
      <c r="D307" s="24"/>
      <c r="E307" s="10"/>
      <c r="F307" s="10"/>
      <c r="G307" s="10"/>
      <c r="H307" s="10"/>
      <c r="I307" s="11"/>
    </row>
    <row r="308" spans="1:9" ht="14.25">
      <c r="A308" s="19"/>
      <c r="B308" s="20"/>
      <c r="C308" s="10"/>
      <c r="D308" s="24"/>
      <c r="E308" s="10"/>
      <c r="F308" s="10"/>
      <c r="G308" s="10"/>
      <c r="H308" s="10"/>
      <c r="I308" s="11"/>
    </row>
    <row r="309" spans="1:9" ht="14.25">
      <c r="A309" s="19"/>
      <c r="B309" s="20"/>
      <c r="C309" s="10"/>
      <c r="D309" s="24"/>
      <c r="E309" s="10"/>
      <c r="F309" s="10"/>
      <c r="G309" s="10"/>
      <c r="H309" s="10"/>
      <c r="I309" s="11"/>
    </row>
    <row r="310" spans="1:9" ht="14.25">
      <c r="A310" s="19"/>
      <c r="B310" s="20"/>
      <c r="C310" s="10"/>
      <c r="D310" s="24"/>
      <c r="E310" s="10"/>
      <c r="F310" s="10"/>
      <c r="G310" s="10"/>
      <c r="H310" s="10"/>
      <c r="I310" s="11"/>
    </row>
    <row r="311" spans="1:9" ht="14.25">
      <c r="A311" s="19"/>
      <c r="B311" s="20"/>
      <c r="C311" s="10"/>
      <c r="D311" s="24"/>
      <c r="E311" s="10"/>
      <c r="F311" s="10"/>
      <c r="G311" s="10"/>
      <c r="H311" s="10"/>
      <c r="I311" s="11"/>
    </row>
    <row r="312" spans="1:9" ht="14.25">
      <c r="A312" s="19"/>
      <c r="B312" s="20"/>
      <c r="C312" s="10"/>
      <c r="D312" s="24"/>
      <c r="E312" s="10"/>
      <c r="F312" s="10"/>
      <c r="G312" s="10"/>
      <c r="H312" s="10"/>
      <c r="I312" s="11"/>
    </row>
    <row r="313" spans="1:9" ht="14.25">
      <c r="A313" s="19"/>
      <c r="B313" s="20"/>
      <c r="C313" s="10"/>
      <c r="D313" s="24"/>
      <c r="E313" s="10"/>
      <c r="F313" s="10"/>
      <c r="G313" s="10"/>
      <c r="H313" s="10"/>
      <c r="I313" s="11"/>
    </row>
    <row r="314" spans="1:9" ht="14.25">
      <c r="A314" s="19"/>
      <c r="B314" s="20"/>
      <c r="C314" s="10"/>
      <c r="D314" s="24"/>
      <c r="E314" s="10"/>
      <c r="F314" s="10"/>
      <c r="G314" s="10"/>
      <c r="H314" s="10"/>
      <c r="I314" s="11"/>
    </row>
    <row r="315" spans="1:9" ht="14.25">
      <c r="A315" s="19"/>
      <c r="B315" s="20"/>
      <c r="C315" s="10"/>
      <c r="D315" s="24"/>
      <c r="E315" s="10"/>
      <c r="F315" s="10"/>
      <c r="G315" s="10"/>
      <c r="H315" s="10"/>
      <c r="I315" s="11"/>
    </row>
    <row r="316" spans="1:9" ht="14.25">
      <c r="A316" s="19"/>
      <c r="B316" s="20"/>
      <c r="C316" s="10"/>
      <c r="D316" s="24"/>
      <c r="E316" s="10"/>
      <c r="F316" s="10"/>
      <c r="G316" s="10"/>
      <c r="H316" s="10"/>
      <c r="I316" s="11"/>
    </row>
    <row r="317" spans="1:9" ht="14.25">
      <c r="A317" s="19"/>
      <c r="B317" s="20"/>
      <c r="C317" s="10"/>
      <c r="D317" s="24"/>
      <c r="E317" s="10"/>
      <c r="F317" s="10"/>
      <c r="G317" s="10"/>
      <c r="H317" s="10"/>
      <c r="I317" s="11"/>
    </row>
    <row r="318" spans="1:9" ht="14.25">
      <c r="A318" s="19"/>
      <c r="B318" s="20"/>
      <c r="C318" s="10"/>
      <c r="D318" s="24"/>
      <c r="E318" s="10"/>
      <c r="F318" s="10"/>
      <c r="G318" s="10"/>
      <c r="H318" s="10"/>
      <c r="I318" s="11"/>
    </row>
    <row r="319" spans="1:9" ht="14.25">
      <c r="A319" s="19"/>
      <c r="B319" s="20"/>
      <c r="C319" s="10"/>
      <c r="D319" s="24"/>
      <c r="E319" s="10"/>
      <c r="F319" s="10"/>
      <c r="G319" s="10"/>
      <c r="H319" s="10"/>
      <c r="I319" s="11"/>
    </row>
    <row r="320" spans="1:9" ht="14.25">
      <c r="A320" s="19"/>
      <c r="B320" s="20"/>
      <c r="C320" s="10"/>
      <c r="D320" s="24"/>
      <c r="E320" s="10"/>
      <c r="F320" s="10"/>
      <c r="G320" s="10"/>
      <c r="H320" s="10"/>
      <c r="I320" s="11"/>
    </row>
    <row r="321" spans="1:9" ht="14.25">
      <c r="A321" s="19"/>
      <c r="B321" s="20"/>
      <c r="C321" s="10"/>
      <c r="D321" s="24"/>
      <c r="E321" s="10"/>
      <c r="F321" s="10"/>
      <c r="G321" s="10"/>
      <c r="H321" s="10"/>
      <c r="I321" s="11"/>
    </row>
    <row r="322" spans="1:9" ht="14.25">
      <c r="A322" s="19"/>
      <c r="B322" s="20"/>
      <c r="C322" s="10"/>
      <c r="D322" s="24"/>
      <c r="E322" s="10"/>
      <c r="F322" s="10"/>
      <c r="G322" s="10"/>
      <c r="H322" s="10"/>
      <c r="I322" s="11"/>
    </row>
    <row r="323" spans="1:9" ht="14.25">
      <c r="A323" s="19"/>
      <c r="B323" s="20"/>
      <c r="C323" s="10"/>
      <c r="D323" s="24"/>
      <c r="E323" s="10"/>
      <c r="F323" s="10"/>
      <c r="G323" s="10"/>
      <c r="H323" s="10"/>
      <c r="I323" s="11"/>
    </row>
    <row r="324" spans="1:9" ht="14.25">
      <c r="A324" s="19"/>
      <c r="B324" s="20"/>
      <c r="C324" s="10"/>
      <c r="D324" s="24"/>
      <c r="E324" s="10"/>
      <c r="F324" s="10"/>
      <c r="G324" s="10"/>
      <c r="H324" s="10"/>
      <c r="I324" s="11"/>
    </row>
    <row r="325" spans="1:9" ht="14.25">
      <c r="A325" s="19"/>
      <c r="B325" s="20"/>
      <c r="C325" s="10"/>
      <c r="D325" s="24"/>
      <c r="E325" s="10"/>
      <c r="F325" s="10"/>
      <c r="G325" s="10"/>
      <c r="H325" s="10"/>
      <c r="I325" s="11"/>
    </row>
    <row r="326" spans="1:9" ht="14.25">
      <c r="A326" s="19"/>
      <c r="B326" s="20"/>
      <c r="C326" s="10"/>
      <c r="D326" s="24"/>
      <c r="E326" s="10"/>
      <c r="F326" s="10"/>
      <c r="G326" s="10"/>
      <c r="H326" s="10"/>
      <c r="I326" s="11"/>
    </row>
    <row r="327" spans="1:9" ht="14.25">
      <c r="A327" s="19"/>
      <c r="B327" s="20"/>
      <c r="C327" s="10"/>
      <c r="D327" s="24"/>
      <c r="E327" s="10"/>
      <c r="F327" s="10"/>
      <c r="G327" s="10"/>
      <c r="H327" s="10"/>
      <c r="I327" s="11"/>
    </row>
    <row r="328" spans="1:9" ht="14.25">
      <c r="A328" s="19"/>
      <c r="B328" s="20"/>
      <c r="C328" s="10"/>
      <c r="D328" s="24"/>
      <c r="E328" s="10"/>
      <c r="F328" s="10"/>
      <c r="G328" s="10"/>
      <c r="H328" s="10"/>
      <c r="I328" s="11"/>
    </row>
    <row r="329" spans="1:9" ht="14.25">
      <c r="A329" s="19"/>
      <c r="B329" s="20"/>
      <c r="C329" s="10"/>
      <c r="D329" s="24"/>
      <c r="E329" s="10"/>
      <c r="F329" s="10"/>
      <c r="G329" s="10"/>
      <c r="H329" s="10"/>
      <c r="I329" s="11"/>
    </row>
    <row r="330" spans="1:9" ht="14.25">
      <c r="A330" s="19"/>
      <c r="B330" s="20"/>
      <c r="C330" s="10"/>
      <c r="D330" s="24"/>
      <c r="E330" s="10"/>
      <c r="F330" s="10"/>
      <c r="G330" s="10"/>
      <c r="H330" s="10"/>
      <c r="I330" s="11"/>
    </row>
    <row r="331" spans="1:9" ht="14.25">
      <c r="A331" s="19"/>
      <c r="B331" s="20"/>
      <c r="C331" s="10"/>
      <c r="D331" s="24"/>
      <c r="E331" s="10"/>
      <c r="F331" s="10"/>
      <c r="G331" s="10"/>
      <c r="H331" s="10"/>
      <c r="I331" s="11"/>
    </row>
    <row r="332" spans="1:9" ht="14.25">
      <c r="A332" s="19"/>
      <c r="B332" s="20"/>
      <c r="C332" s="10"/>
      <c r="D332" s="24"/>
      <c r="E332" s="10"/>
      <c r="F332" s="10"/>
      <c r="G332" s="10"/>
      <c r="H332" s="10"/>
      <c r="I332" s="11"/>
    </row>
    <row r="333" spans="1:9" ht="14.25">
      <c r="A333" s="19"/>
      <c r="B333" s="20"/>
      <c r="C333" s="10"/>
      <c r="D333" s="24"/>
      <c r="E333" s="10"/>
      <c r="F333" s="10"/>
      <c r="G333" s="10"/>
      <c r="H333" s="10"/>
      <c r="I333" s="11"/>
    </row>
    <row r="334" spans="1:9" ht="14.25">
      <c r="A334" s="19"/>
      <c r="B334" s="20"/>
      <c r="C334" s="10"/>
      <c r="D334" s="24"/>
      <c r="E334" s="10"/>
      <c r="F334" s="10"/>
      <c r="G334" s="10"/>
      <c r="H334" s="10"/>
      <c r="I334" s="11"/>
    </row>
    <row r="335" spans="1:9" ht="14.25">
      <c r="A335" s="19"/>
      <c r="B335" s="20"/>
      <c r="C335" s="10"/>
      <c r="D335" s="24"/>
      <c r="E335" s="10"/>
      <c r="F335" s="10"/>
      <c r="G335" s="10"/>
      <c r="H335" s="10"/>
      <c r="I335" s="11"/>
    </row>
    <row r="336" spans="1:9" ht="14.25">
      <c r="A336" s="19"/>
      <c r="B336" s="20"/>
      <c r="C336" s="10"/>
      <c r="D336" s="24"/>
      <c r="E336" s="10"/>
      <c r="F336" s="10"/>
      <c r="G336" s="10"/>
      <c r="H336" s="10"/>
      <c r="I336" s="11"/>
    </row>
    <row r="337" spans="1:9" ht="14.25">
      <c r="A337" s="19"/>
      <c r="B337" s="20"/>
      <c r="C337" s="10"/>
      <c r="D337" s="24"/>
      <c r="E337" s="10"/>
      <c r="F337" s="10"/>
      <c r="G337" s="10"/>
      <c r="H337" s="10"/>
      <c r="I337" s="11"/>
    </row>
    <row r="338" spans="1:9" ht="14.25">
      <c r="A338" s="19"/>
      <c r="B338" s="20"/>
      <c r="C338" s="10"/>
      <c r="D338" s="24"/>
      <c r="E338" s="10"/>
      <c r="F338" s="10"/>
      <c r="G338" s="10"/>
      <c r="H338" s="10"/>
      <c r="I338" s="11"/>
    </row>
    <row r="339" spans="1:9" ht="14.25">
      <c r="A339" s="19"/>
      <c r="B339" s="20"/>
      <c r="C339" s="10"/>
      <c r="D339" s="24"/>
      <c r="E339" s="10"/>
      <c r="F339" s="10"/>
      <c r="G339" s="10"/>
      <c r="H339" s="10"/>
      <c r="I339" s="11"/>
    </row>
    <row r="340" spans="1:9" ht="14.25">
      <c r="A340" s="19"/>
      <c r="B340" s="20"/>
      <c r="C340" s="10"/>
      <c r="D340" s="24"/>
      <c r="E340" s="10"/>
      <c r="F340" s="10"/>
      <c r="G340" s="10"/>
      <c r="H340" s="10"/>
      <c r="I340" s="11"/>
    </row>
    <row r="341" spans="1:9" ht="14.25">
      <c r="A341" s="19"/>
      <c r="B341" s="20"/>
      <c r="C341" s="10"/>
      <c r="D341" s="24"/>
      <c r="E341" s="10"/>
      <c r="F341" s="10"/>
      <c r="G341" s="10"/>
      <c r="H341" s="10"/>
      <c r="I341" s="11"/>
    </row>
    <row r="342" spans="1:9" ht="14.25">
      <c r="A342" s="19"/>
      <c r="B342" s="20"/>
      <c r="C342" s="10"/>
      <c r="D342" s="24"/>
      <c r="E342" s="10"/>
      <c r="F342" s="10"/>
      <c r="G342" s="10"/>
      <c r="H342" s="10"/>
      <c r="I342" s="11"/>
    </row>
    <row r="343" spans="1:9" ht="14.25">
      <c r="A343" s="19"/>
      <c r="B343" s="20"/>
      <c r="C343" s="10"/>
      <c r="D343" s="24"/>
      <c r="E343" s="10"/>
      <c r="F343" s="10"/>
      <c r="G343" s="10"/>
      <c r="H343" s="10"/>
      <c r="I343" s="11"/>
    </row>
    <row r="344" spans="1:9" ht="14.25">
      <c r="A344" s="19"/>
      <c r="B344" s="20"/>
      <c r="C344" s="10"/>
      <c r="D344" s="24"/>
      <c r="E344" s="10"/>
      <c r="F344" s="10"/>
      <c r="G344" s="10"/>
      <c r="H344" s="10"/>
      <c r="I344" s="11"/>
    </row>
    <row r="345" spans="1:9" ht="14.25">
      <c r="A345" s="19"/>
      <c r="B345" s="20"/>
      <c r="C345" s="10"/>
      <c r="D345" s="24"/>
      <c r="E345" s="10"/>
      <c r="F345" s="10"/>
      <c r="G345" s="10"/>
      <c r="H345" s="10"/>
      <c r="I345" s="11"/>
    </row>
    <row r="346" spans="1:9" ht="14.25">
      <c r="A346" s="19"/>
      <c r="B346" s="20"/>
      <c r="C346" s="10"/>
      <c r="D346" s="24"/>
      <c r="E346" s="10"/>
      <c r="F346" s="10"/>
      <c r="G346" s="10"/>
      <c r="H346" s="10"/>
      <c r="I346" s="11"/>
    </row>
    <row r="347" spans="1:9" ht="14.25">
      <c r="A347" s="19"/>
      <c r="B347" s="20"/>
      <c r="C347" s="10"/>
      <c r="D347" s="24"/>
      <c r="E347" s="10"/>
      <c r="F347" s="10"/>
      <c r="G347" s="10"/>
      <c r="H347" s="10"/>
      <c r="I347" s="11"/>
    </row>
    <row r="348" spans="1:9" ht="14.25">
      <c r="A348" s="19"/>
      <c r="B348" s="20"/>
      <c r="C348" s="10"/>
      <c r="D348" s="24"/>
      <c r="E348" s="10"/>
      <c r="F348" s="10"/>
      <c r="G348" s="10"/>
      <c r="H348" s="10"/>
      <c r="I348" s="11"/>
    </row>
    <row r="349" spans="1:9" ht="14.25">
      <c r="A349" s="19"/>
      <c r="B349" s="20"/>
      <c r="C349" s="10"/>
      <c r="D349" s="24"/>
      <c r="E349" s="10"/>
      <c r="F349" s="10"/>
      <c r="G349" s="10"/>
      <c r="H349" s="10"/>
      <c r="I349" s="11"/>
    </row>
    <row r="350" spans="1:9" ht="14.25">
      <c r="A350" s="19"/>
      <c r="B350" s="20"/>
      <c r="C350" s="10"/>
      <c r="D350" s="24"/>
      <c r="E350" s="10"/>
      <c r="F350" s="10"/>
      <c r="G350" s="10"/>
      <c r="H350" s="10"/>
      <c r="I350" s="11"/>
    </row>
    <row r="351" spans="1:9" ht="14.25">
      <c r="A351" s="19"/>
      <c r="B351" s="20"/>
      <c r="C351" s="10"/>
      <c r="D351" s="24"/>
      <c r="E351" s="10"/>
      <c r="F351" s="10"/>
      <c r="G351" s="10"/>
      <c r="H351" s="10"/>
      <c r="I351" s="11"/>
    </row>
    <row r="352" spans="1:9" ht="14.25">
      <c r="A352" s="19"/>
      <c r="B352" s="20"/>
      <c r="C352" s="10"/>
      <c r="D352" s="24"/>
      <c r="E352" s="10"/>
      <c r="F352" s="10"/>
      <c r="G352" s="10"/>
      <c r="H352" s="10"/>
      <c r="I352" s="11"/>
    </row>
    <row r="353" spans="1:9" ht="14.25">
      <c r="A353" s="19"/>
      <c r="B353" s="20"/>
      <c r="C353" s="10"/>
      <c r="D353" s="24"/>
      <c r="E353" s="10"/>
      <c r="F353" s="10"/>
      <c r="G353" s="10"/>
      <c r="H353" s="10"/>
      <c r="I353" s="11"/>
    </row>
    <row r="354" spans="1:9" ht="14.25">
      <c r="A354" s="19"/>
      <c r="B354" s="20"/>
      <c r="C354" s="10"/>
      <c r="D354" s="24"/>
      <c r="E354" s="10"/>
      <c r="F354" s="10"/>
      <c r="G354" s="10"/>
      <c r="H354" s="10"/>
      <c r="I354" s="11"/>
    </row>
    <row r="355" spans="1:9" ht="14.25">
      <c r="A355" s="19"/>
      <c r="B355" s="20"/>
      <c r="C355" s="10"/>
      <c r="D355" s="24"/>
      <c r="E355" s="10"/>
      <c r="F355" s="10"/>
      <c r="G355" s="10"/>
      <c r="H355" s="10"/>
      <c r="I355" s="11"/>
    </row>
    <row r="356" spans="1:9" ht="14.25">
      <c r="A356" s="19"/>
      <c r="B356" s="20"/>
      <c r="C356" s="10"/>
      <c r="D356" s="24"/>
      <c r="E356" s="10"/>
      <c r="F356" s="10"/>
      <c r="G356" s="10"/>
      <c r="H356" s="10"/>
      <c r="I356" s="11"/>
    </row>
    <row r="357" spans="1:9" ht="14.25">
      <c r="A357" s="19"/>
      <c r="B357" s="20"/>
      <c r="C357" s="10"/>
      <c r="D357" s="24"/>
      <c r="E357" s="10"/>
      <c r="F357" s="10"/>
      <c r="G357" s="10"/>
      <c r="H357" s="10"/>
      <c r="I357" s="11"/>
    </row>
    <row r="358" spans="1:9" ht="14.25">
      <c r="A358" s="19"/>
      <c r="B358" s="20"/>
      <c r="C358" s="10"/>
      <c r="D358" s="24"/>
      <c r="E358" s="10"/>
      <c r="F358" s="10"/>
      <c r="G358" s="10"/>
      <c r="H358" s="10"/>
      <c r="I358" s="11"/>
    </row>
    <row r="359" spans="1:9" ht="14.25">
      <c r="A359" s="19"/>
      <c r="B359" s="20"/>
      <c r="C359" s="10"/>
      <c r="D359" s="24"/>
      <c r="E359" s="10"/>
      <c r="F359" s="10"/>
      <c r="G359" s="10"/>
      <c r="H359" s="10"/>
      <c r="I359" s="11"/>
    </row>
    <row r="360" spans="1:9" ht="14.25">
      <c r="A360" s="19"/>
      <c r="B360" s="20"/>
      <c r="C360" s="10"/>
      <c r="D360" s="24"/>
      <c r="E360" s="10"/>
      <c r="F360" s="10"/>
      <c r="G360" s="10"/>
      <c r="H360" s="10"/>
      <c r="I360" s="11"/>
    </row>
    <row r="361" spans="1:9" ht="14.25">
      <c r="A361" s="19"/>
      <c r="B361" s="20"/>
      <c r="C361" s="10"/>
      <c r="D361" s="24"/>
      <c r="E361" s="10"/>
      <c r="F361" s="10"/>
      <c r="G361" s="10"/>
      <c r="H361" s="10"/>
      <c r="I361" s="11"/>
    </row>
    <row r="362" spans="1:9" ht="14.25">
      <c r="A362" s="19"/>
      <c r="B362" s="20"/>
      <c r="C362" s="10"/>
      <c r="D362" s="24"/>
      <c r="E362" s="10"/>
      <c r="F362" s="10"/>
      <c r="G362" s="10"/>
      <c r="H362" s="10"/>
      <c r="I362" s="11"/>
    </row>
    <row r="363" spans="1:9" ht="14.25">
      <c r="A363" s="19"/>
      <c r="B363" s="20"/>
      <c r="C363" s="10"/>
      <c r="D363" s="24"/>
      <c r="E363" s="10"/>
      <c r="F363" s="10"/>
      <c r="G363" s="10"/>
      <c r="H363" s="10"/>
      <c r="I363" s="11"/>
    </row>
    <row r="364" spans="1:9" ht="14.25">
      <c r="A364" s="19"/>
      <c r="B364" s="20"/>
      <c r="C364" s="10"/>
      <c r="D364" s="24"/>
      <c r="E364" s="10"/>
      <c r="F364" s="10"/>
      <c r="G364" s="10"/>
      <c r="H364" s="10"/>
      <c r="I364" s="11"/>
    </row>
    <row r="365" spans="1:9" ht="14.25">
      <c r="A365" s="19"/>
      <c r="B365" s="20"/>
      <c r="C365" s="10"/>
      <c r="D365" s="24"/>
      <c r="E365" s="10"/>
      <c r="F365" s="10"/>
      <c r="G365" s="10"/>
      <c r="H365" s="10"/>
      <c r="I365" s="11"/>
    </row>
    <row r="366" spans="1:9" ht="14.25">
      <c r="A366" s="19"/>
      <c r="B366" s="20"/>
      <c r="C366" s="10"/>
      <c r="D366" s="24"/>
      <c r="E366" s="10"/>
      <c r="F366" s="10"/>
      <c r="G366" s="10"/>
      <c r="H366" s="10"/>
      <c r="I366" s="11"/>
    </row>
    <row r="367" spans="1:9" ht="14.25">
      <c r="A367" s="19"/>
      <c r="B367" s="20"/>
      <c r="C367" s="10"/>
      <c r="D367" s="24"/>
      <c r="E367" s="10"/>
      <c r="F367" s="10"/>
      <c r="G367" s="10"/>
      <c r="H367" s="10"/>
      <c r="I367" s="11"/>
    </row>
    <row r="368" spans="1:9" ht="14.25">
      <c r="A368" s="19"/>
      <c r="B368" s="20"/>
      <c r="C368" s="10"/>
      <c r="D368" s="24"/>
      <c r="E368" s="10"/>
      <c r="F368" s="10"/>
      <c r="G368" s="10"/>
      <c r="H368" s="10"/>
      <c r="I368" s="11"/>
    </row>
    <row r="369" spans="1:9" ht="14.25">
      <c r="A369" s="19"/>
      <c r="B369" s="20"/>
      <c r="C369" s="10"/>
      <c r="D369" s="24"/>
      <c r="E369" s="10"/>
      <c r="F369" s="10"/>
      <c r="G369" s="10"/>
      <c r="H369" s="10"/>
      <c r="I369" s="11"/>
    </row>
    <row r="370" spans="1:9" ht="14.25">
      <c r="A370" s="19"/>
      <c r="B370" s="20"/>
      <c r="C370" s="10"/>
      <c r="D370" s="24"/>
      <c r="E370" s="10"/>
      <c r="F370" s="10"/>
      <c r="G370" s="10"/>
      <c r="H370" s="10"/>
      <c r="I370" s="11"/>
    </row>
    <row r="371" spans="1:9" ht="14.25">
      <c r="A371" s="19"/>
      <c r="B371" s="20"/>
      <c r="C371" s="10"/>
      <c r="D371" s="24"/>
      <c r="E371" s="10"/>
      <c r="F371" s="10"/>
      <c r="G371" s="10"/>
      <c r="H371" s="10"/>
      <c r="I371" s="11"/>
    </row>
    <row r="372" spans="1:9" ht="14.25">
      <c r="A372" s="19"/>
      <c r="B372" s="20"/>
      <c r="C372" s="10"/>
      <c r="D372" s="24"/>
      <c r="E372" s="10"/>
      <c r="F372" s="10"/>
      <c r="G372" s="10"/>
      <c r="H372" s="10"/>
      <c r="I372" s="11"/>
    </row>
    <row r="373" spans="1:9" ht="14.25">
      <c r="A373" s="19"/>
      <c r="B373" s="20"/>
      <c r="C373" s="10"/>
      <c r="D373" s="24"/>
      <c r="E373" s="10"/>
      <c r="F373" s="10"/>
      <c r="G373" s="10"/>
      <c r="H373" s="10"/>
      <c r="I373" s="11"/>
    </row>
    <row r="374" spans="1:9" ht="14.25">
      <c r="A374" s="19"/>
      <c r="B374" s="20"/>
      <c r="C374" s="10"/>
      <c r="D374" s="24"/>
      <c r="E374" s="10"/>
      <c r="F374" s="10"/>
      <c r="G374" s="10"/>
      <c r="H374" s="10"/>
      <c r="I374" s="11"/>
    </row>
    <row r="375" spans="1:9" ht="14.25">
      <c r="A375" s="19"/>
      <c r="B375" s="20"/>
      <c r="C375" s="10"/>
      <c r="D375" s="24"/>
      <c r="E375" s="10"/>
      <c r="F375" s="10"/>
      <c r="G375" s="10"/>
      <c r="H375" s="10"/>
      <c r="I375" s="11"/>
    </row>
    <row r="376" spans="1:9" ht="14.25">
      <c r="A376" s="19"/>
      <c r="B376" s="20"/>
      <c r="C376" s="10"/>
      <c r="D376" s="24"/>
      <c r="E376" s="10"/>
      <c r="F376" s="10"/>
      <c r="G376" s="10"/>
      <c r="H376" s="10"/>
      <c r="I376" s="11"/>
    </row>
    <row r="377" spans="1:9" ht="14.25">
      <c r="A377" s="19"/>
      <c r="B377" s="20"/>
      <c r="C377" s="10"/>
      <c r="D377" s="24"/>
      <c r="E377" s="10"/>
      <c r="F377" s="10"/>
      <c r="G377" s="10"/>
      <c r="H377" s="10"/>
      <c r="I377" s="11"/>
    </row>
    <row r="378" spans="1:9" ht="14.25">
      <c r="A378" s="19"/>
      <c r="B378" s="20"/>
      <c r="C378" s="10"/>
      <c r="D378" s="24"/>
      <c r="E378" s="10"/>
      <c r="F378" s="10"/>
      <c r="G378" s="10"/>
      <c r="H378" s="10"/>
      <c r="I378" s="11"/>
    </row>
    <row r="379" spans="1:9" ht="14.25">
      <c r="A379" s="19"/>
      <c r="B379" s="20"/>
      <c r="C379" s="10"/>
      <c r="D379" s="24"/>
      <c r="E379" s="10"/>
      <c r="F379" s="10"/>
      <c r="G379" s="10"/>
      <c r="H379" s="10"/>
      <c r="I379" s="11"/>
    </row>
    <row r="380" spans="1:9" ht="14.25">
      <c r="A380" s="19"/>
      <c r="B380" s="20"/>
      <c r="C380" s="10"/>
      <c r="D380" s="24"/>
      <c r="E380" s="10"/>
      <c r="F380" s="10"/>
      <c r="G380" s="10"/>
      <c r="H380" s="10"/>
      <c r="I380" s="11"/>
    </row>
    <row r="381" spans="1:9" ht="14.25">
      <c r="A381" s="19"/>
      <c r="B381" s="20"/>
      <c r="C381" s="10"/>
      <c r="D381" s="24"/>
      <c r="E381" s="10"/>
      <c r="F381" s="10"/>
      <c r="G381" s="10"/>
      <c r="H381" s="10"/>
      <c r="I381" s="11"/>
    </row>
    <row r="382" spans="1:9" ht="14.25">
      <c r="A382" s="19"/>
      <c r="B382" s="20"/>
      <c r="C382" s="10"/>
      <c r="D382" s="24"/>
      <c r="E382" s="10"/>
      <c r="F382" s="10"/>
      <c r="G382" s="10"/>
      <c r="H382" s="10"/>
      <c r="I382" s="11"/>
    </row>
    <row r="383" spans="1:9" ht="14.25">
      <c r="A383" s="19"/>
      <c r="B383" s="20"/>
      <c r="C383" s="10"/>
      <c r="D383" s="24"/>
      <c r="E383" s="10"/>
      <c r="F383" s="10"/>
      <c r="G383" s="10"/>
      <c r="H383" s="10"/>
      <c r="I383" s="11"/>
    </row>
    <row r="384" spans="1:9" ht="14.25">
      <c r="A384" s="19"/>
      <c r="B384" s="20"/>
      <c r="C384" s="10"/>
      <c r="D384" s="24"/>
      <c r="E384" s="10"/>
      <c r="F384" s="10"/>
      <c r="G384" s="10"/>
      <c r="H384" s="10"/>
      <c r="I384" s="11"/>
    </row>
    <row r="385" spans="1:9" ht="14.25">
      <c r="A385" s="19"/>
      <c r="B385" s="20"/>
      <c r="C385" s="10"/>
      <c r="D385" s="24"/>
      <c r="E385" s="10"/>
      <c r="F385" s="10"/>
      <c r="G385" s="10"/>
      <c r="H385" s="10"/>
      <c r="I385" s="11"/>
    </row>
    <row r="386" spans="1:9" ht="14.25">
      <c r="A386" s="19"/>
      <c r="B386" s="20"/>
      <c r="C386" s="10"/>
      <c r="D386" s="24"/>
      <c r="E386" s="10"/>
      <c r="F386" s="10"/>
      <c r="G386" s="10"/>
      <c r="H386" s="10"/>
      <c r="I386" s="11"/>
    </row>
    <row r="387" spans="1:9" ht="14.25">
      <c r="A387" s="19"/>
      <c r="B387" s="20"/>
      <c r="C387" s="10"/>
      <c r="D387" s="24"/>
      <c r="E387" s="10"/>
      <c r="F387" s="10"/>
      <c r="G387" s="10"/>
      <c r="H387" s="10"/>
      <c r="I387" s="11"/>
    </row>
    <row r="388" spans="1:9" ht="14.25">
      <c r="A388" s="19"/>
      <c r="B388" s="20"/>
      <c r="C388" s="10"/>
      <c r="D388" s="24"/>
      <c r="E388" s="10"/>
      <c r="F388" s="10"/>
      <c r="G388" s="10"/>
      <c r="H388" s="10"/>
      <c r="I388" s="11"/>
    </row>
    <row r="389" spans="1:9" ht="14.25">
      <c r="A389" s="19"/>
      <c r="B389" s="20"/>
      <c r="C389" s="10"/>
      <c r="D389" s="24"/>
      <c r="E389" s="10"/>
      <c r="F389" s="10"/>
      <c r="G389" s="10"/>
      <c r="H389" s="10"/>
      <c r="I389" s="11"/>
    </row>
    <row r="390" spans="1:9" ht="14.25">
      <c r="A390" s="19"/>
      <c r="B390" s="20"/>
      <c r="C390" s="10"/>
      <c r="D390" s="24"/>
      <c r="E390" s="10"/>
      <c r="F390" s="10"/>
      <c r="G390" s="10"/>
      <c r="H390" s="10"/>
      <c r="I390" s="11"/>
    </row>
    <row r="391" spans="1:9" ht="14.25">
      <c r="A391" s="19"/>
      <c r="B391" s="20"/>
      <c r="C391" s="10"/>
      <c r="D391" s="24"/>
      <c r="E391" s="10"/>
      <c r="F391" s="10"/>
      <c r="G391" s="10"/>
      <c r="H391" s="10"/>
      <c r="I391" s="11"/>
    </row>
    <row r="392" spans="1:9" ht="14.25">
      <c r="A392" s="19"/>
      <c r="B392" s="20"/>
      <c r="C392" s="10"/>
      <c r="D392" s="24"/>
      <c r="E392" s="10"/>
      <c r="F392" s="10"/>
      <c r="G392" s="10"/>
      <c r="H392" s="10"/>
      <c r="I392" s="11"/>
    </row>
    <row r="393" spans="1:9" ht="14.25">
      <c r="A393" s="19"/>
      <c r="B393" s="20"/>
      <c r="C393" s="10"/>
      <c r="D393" s="24"/>
      <c r="E393" s="10"/>
      <c r="F393" s="10"/>
      <c r="G393" s="10"/>
      <c r="H393" s="10"/>
      <c r="I393" s="11"/>
    </row>
    <row r="394" spans="1:9" ht="14.25">
      <c r="A394" s="19"/>
      <c r="B394" s="20"/>
      <c r="C394" s="10"/>
      <c r="D394" s="24"/>
      <c r="E394" s="10"/>
      <c r="F394" s="10"/>
      <c r="G394" s="10"/>
      <c r="H394" s="10"/>
      <c r="I394" s="11"/>
    </row>
    <row r="395" spans="1:9" ht="14.25">
      <c r="A395" s="19"/>
      <c r="B395" s="20"/>
      <c r="C395" s="10"/>
      <c r="D395" s="24"/>
      <c r="E395" s="10"/>
      <c r="F395" s="10"/>
      <c r="G395" s="10"/>
      <c r="H395" s="10"/>
      <c r="I395" s="11"/>
    </row>
    <row r="396" spans="1:9" ht="14.25">
      <c r="A396" s="19"/>
      <c r="B396" s="20"/>
      <c r="C396" s="10"/>
      <c r="D396" s="24"/>
      <c r="E396" s="10"/>
      <c r="F396" s="10"/>
      <c r="G396" s="10"/>
      <c r="H396" s="10"/>
      <c r="I396" s="11"/>
    </row>
    <row r="397" spans="1:9" ht="14.25">
      <c r="A397" s="19"/>
      <c r="B397" s="20"/>
      <c r="C397" s="10"/>
      <c r="D397" s="24"/>
      <c r="E397" s="10"/>
      <c r="F397" s="10"/>
      <c r="G397" s="10"/>
      <c r="H397" s="10"/>
      <c r="I397" s="11"/>
    </row>
    <row r="398" spans="1:9" ht="14.25">
      <c r="A398" s="19"/>
      <c r="B398" s="20"/>
      <c r="C398" s="10"/>
      <c r="D398" s="24"/>
      <c r="E398" s="10"/>
      <c r="F398" s="10"/>
      <c r="G398" s="10"/>
      <c r="H398" s="10"/>
      <c r="I398" s="11"/>
    </row>
    <row r="399" spans="1:9" ht="14.25">
      <c r="A399" s="19"/>
      <c r="B399" s="20"/>
      <c r="C399" s="10"/>
      <c r="D399" s="24"/>
      <c r="E399" s="10"/>
      <c r="F399" s="10"/>
      <c r="G399" s="10"/>
      <c r="H399" s="10"/>
      <c r="I399" s="11"/>
    </row>
    <row r="400" spans="1:9" ht="14.25">
      <c r="A400" s="19"/>
      <c r="B400" s="20"/>
      <c r="C400" s="10"/>
      <c r="D400" s="24"/>
      <c r="E400" s="10"/>
      <c r="F400" s="10"/>
      <c r="G400" s="10"/>
      <c r="H400" s="10"/>
      <c r="I400" s="11"/>
    </row>
    <row r="401" spans="1:9" ht="14.25">
      <c r="A401" s="19"/>
      <c r="B401" s="20"/>
      <c r="C401" s="10"/>
      <c r="D401" s="24"/>
      <c r="E401" s="10"/>
      <c r="F401" s="10"/>
      <c r="G401" s="10"/>
      <c r="H401" s="10"/>
      <c r="I401" s="11"/>
    </row>
    <row r="402" spans="1:9" ht="14.25">
      <c r="A402" s="19"/>
      <c r="B402" s="20"/>
      <c r="C402" s="10"/>
      <c r="D402" s="24"/>
      <c r="E402" s="10"/>
      <c r="F402" s="10"/>
      <c r="G402" s="10"/>
      <c r="H402" s="10"/>
      <c r="I402" s="11"/>
    </row>
    <row r="403" spans="1:9" ht="14.25">
      <c r="A403" s="19"/>
      <c r="B403" s="20"/>
      <c r="C403" s="10"/>
      <c r="D403" s="24"/>
      <c r="E403" s="10"/>
      <c r="F403" s="10"/>
      <c r="G403" s="10"/>
      <c r="H403" s="10"/>
      <c r="I403" s="11"/>
    </row>
    <row r="404" spans="1:9" ht="14.25">
      <c r="A404" s="19"/>
      <c r="B404" s="20"/>
      <c r="C404" s="10"/>
      <c r="D404" s="24"/>
      <c r="E404" s="10"/>
      <c r="F404" s="10"/>
      <c r="G404" s="10"/>
      <c r="H404" s="10"/>
      <c r="I404" s="11"/>
    </row>
    <row r="405" spans="1:9" ht="14.25">
      <c r="A405" s="19"/>
      <c r="B405" s="20"/>
      <c r="C405" s="10"/>
      <c r="D405" s="24"/>
      <c r="E405" s="10"/>
      <c r="F405" s="10"/>
      <c r="G405" s="10"/>
      <c r="H405" s="10"/>
      <c r="I405" s="11"/>
    </row>
    <row r="406" spans="1:9" ht="14.25">
      <c r="A406" s="19"/>
      <c r="B406" s="20"/>
      <c r="C406" s="10"/>
      <c r="D406" s="24"/>
      <c r="E406" s="10"/>
      <c r="F406" s="10"/>
      <c r="G406" s="10"/>
      <c r="H406" s="10"/>
      <c r="I406" s="11"/>
    </row>
    <row r="407" spans="1:9" ht="14.25">
      <c r="A407" s="19"/>
      <c r="B407" s="20"/>
      <c r="C407" s="10"/>
      <c r="D407" s="24"/>
      <c r="E407" s="10"/>
      <c r="F407" s="10"/>
      <c r="G407" s="10"/>
      <c r="H407" s="10"/>
      <c r="I407" s="11"/>
    </row>
    <row r="408" spans="1:9" ht="14.25">
      <c r="A408" s="19"/>
      <c r="B408" s="20"/>
      <c r="C408" s="10"/>
      <c r="D408" s="24"/>
      <c r="E408" s="10"/>
      <c r="F408" s="10"/>
      <c r="G408" s="10"/>
      <c r="H408" s="10"/>
      <c r="I408" s="11"/>
    </row>
    <row r="409" spans="1:9" ht="14.25">
      <c r="A409" s="19"/>
      <c r="B409" s="20"/>
      <c r="C409" s="10"/>
      <c r="D409" s="24"/>
      <c r="E409" s="10"/>
      <c r="F409" s="10"/>
      <c r="G409" s="10"/>
      <c r="H409" s="10"/>
      <c r="I409" s="11"/>
    </row>
    <row r="410" spans="1:9" ht="14.25">
      <c r="A410" s="19"/>
      <c r="B410" s="20"/>
      <c r="C410" s="10"/>
      <c r="D410" s="24"/>
      <c r="E410" s="10"/>
      <c r="F410" s="10"/>
      <c r="G410" s="10"/>
      <c r="H410" s="10"/>
      <c r="I410" s="11"/>
    </row>
    <row r="411" spans="1:9" ht="14.25">
      <c r="A411" s="19"/>
      <c r="B411" s="20"/>
      <c r="C411" s="10"/>
      <c r="D411" s="24"/>
      <c r="E411" s="10"/>
      <c r="F411" s="10"/>
      <c r="G411" s="10"/>
      <c r="H411" s="10"/>
      <c r="I411" s="11"/>
    </row>
    <row r="412" spans="1:9" ht="14.25">
      <c r="A412" s="19"/>
      <c r="B412" s="20"/>
      <c r="C412" s="10"/>
      <c r="D412" s="24"/>
      <c r="E412" s="10"/>
      <c r="F412" s="10"/>
      <c r="G412" s="10"/>
      <c r="H412" s="10"/>
      <c r="I412" s="11"/>
    </row>
    <row r="413" spans="1:9" ht="14.25">
      <c r="A413" s="19"/>
      <c r="B413" s="20"/>
      <c r="C413" s="10"/>
      <c r="D413" s="24"/>
      <c r="E413" s="10"/>
      <c r="F413" s="10"/>
      <c r="G413" s="10"/>
      <c r="H413" s="10"/>
      <c r="I413" s="11"/>
    </row>
    <row r="414" spans="1:9" ht="14.25">
      <c r="A414" s="19"/>
      <c r="B414" s="20"/>
      <c r="C414" s="10"/>
      <c r="D414" s="24"/>
      <c r="E414" s="10"/>
      <c r="F414" s="10"/>
      <c r="G414" s="10"/>
      <c r="H414" s="10"/>
      <c r="I414" s="11"/>
    </row>
    <row r="415" spans="1:9" ht="14.25">
      <c r="A415" s="19"/>
      <c r="B415" s="20"/>
      <c r="C415" s="10"/>
      <c r="D415" s="24"/>
      <c r="E415" s="10"/>
      <c r="F415" s="10"/>
      <c r="G415" s="10"/>
      <c r="H415" s="10"/>
      <c r="I415" s="11"/>
    </row>
    <row r="416" spans="1:9" ht="14.25">
      <c r="A416" s="19"/>
      <c r="B416" s="20"/>
      <c r="C416" s="10"/>
      <c r="D416" s="24"/>
      <c r="E416" s="10"/>
      <c r="F416" s="10"/>
      <c r="G416" s="10"/>
      <c r="H416" s="10"/>
      <c r="I416" s="11"/>
    </row>
    <row r="417" spans="1:9" ht="14.25">
      <c r="A417" s="19"/>
      <c r="B417" s="20"/>
      <c r="C417" s="10"/>
      <c r="D417" s="24"/>
      <c r="E417" s="10"/>
      <c r="F417" s="10"/>
      <c r="G417" s="10"/>
      <c r="H417" s="10"/>
      <c r="I417" s="11"/>
    </row>
    <row r="418" spans="1:9" ht="14.25">
      <c r="A418" s="19"/>
      <c r="B418" s="20"/>
      <c r="C418" s="10"/>
      <c r="D418" s="24"/>
      <c r="E418" s="10"/>
      <c r="F418" s="10"/>
      <c r="G418" s="10"/>
      <c r="H418" s="10"/>
      <c r="I418" s="11"/>
    </row>
    <row r="419" spans="1:9" ht="14.25">
      <c r="A419" s="19"/>
      <c r="B419" s="20"/>
      <c r="C419" s="10"/>
      <c r="D419" s="24"/>
      <c r="E419" s="10"/>
      <c r="F419" s="10"/>
      <c r="G419" s="10"/>
      <c r="H419" s="10"/>
      <c r="I419" s="11"/>
    </row>
    <row r="420" spans="1:9" ht="14.25">
      <c r="A420" s="19"/>
      <c r="B420" s="20"/>
      <c r="C420" s="10"/>
      <c r="D420" s="24"/>
      <c r="E420" s="10"/>
      <c r="F420" s="10"/>
      <c r="G420" s="10"/>
      <c r="H420" s="10"/>
      <c r="I420" s="11"/>
    </row>
    <row r="421" spans="1:9" ht="14.25">
      <c r="A421" s="19"/>
      <c r="B421" s="20"/>
      <c r="C421" s="10"/>
      <c r="D421" s="24"/>
      <c r="E421" s="10"/>
      <c r="F421" s="10"/>
      <c r="G421" s="10"/>
      <c r="H421" s="10"/>
      <c r="I421" s="11"/>
    </row>
    <row r="422" spans="1:9" ht="14.25">
      <c r="A422" s="19"/>
      <c r="B422" s="20"/>
      <c r="C422" s="10"/>
      <c r="D422" s="24"/>
      <c r="E422" s="10"/>
      <c r="F422" s="10"/>
      <c r="G422" s="10"/>
      <c r="H422" s="10"/>
      <c r="I422" s="11"/>
    </row>
    <row r="423" spans="1:9" ht="14.25">
      <c r="A423" s="19"/>
      <c r="B423" s="20"/>
      <c r="C423" s="10"/>
      <c r="D423" s="24"/>
      <c r="E423" s="10"/>
      <c r="F423" s="10"/>
      <c r="G423" s="10"/>
      <c r="H423" s="10"/>
      <c r="I423" s="11"/>
    </row>
    <row r="424" spans="1:9" ht="14.25">
      <c r="A424" s="19"/>
      <c r="B424" s="20"/>
      <c r="C424" s="10"/>
      <c r="D424" s="24"/>
      <c r="E424" s="10"/>
      <c r="F424" s="10"/>
      <c r="G424" s="10"/>
      <c r="H424" s="10"/>
      <c r="I424" s="11"/>
    </row>
    <row r="425" spans="1:9" ht="14.25">
      <c r="A425" s="19"/>
      <c r="B425" s="20"/>
      <c r="C425" s="10"/>
      <c r="D425" s="24"/>
      <c r="E425" s="10"/>
      <c r="F425" s="10"/>
      <c r="G425" s="10"/>
      <c r="H425" s="10"/>
      <c r="I425" s="11"/>
    </row>
    <row r="426" spans="1:9" ht="14.25">
      <c r="A426" s="19"/>
      <c r="B426" s="20"/>
      <c r="C426" s="10"/>
      <c r="D426" s="24"/>
      <c r="E426" s="10"/>
      <c r="F426" s="10"/>
      <c r="G426" s="10"/>
      <c r="H426" s="10"/>
      <c r="I426" s="11"/>
    </row>
    <row r="427" spans="1:9" ht="14.25">
      <c r="A427" s="19"/>
      <c r="B427" s="20"/>
      <c r="C427" s="10"/>
      <c r="D427" s="24"/>
      <c r="E427" s="10"/>
      <c r="F427" s="10"/>
      <c r="G427" s="10"/>
      <c r="H427" s="10"/>
      <c r="I427" s="11"/>
    </row>
    <row r="428" spans="1:9" ht="14.25">
      <c r="A428" s="19"/>
      <c r="B428" s="20"/>
      <c r="C428" s="10"/>
      <c r="D428" s="24"/>
      <c r="E428" s="10"/>
      <c r="F428" s="10"/>
      <c r="G428" s="10"/>
      <c r="H428" s="10"/>
      <c r="I428" s="11"/>
    </row>
    <row r="429" spans="1:9" ht="14.25">
      <c r="A429" s="19"/>
      <c r="B429" s="20"/>
      <c r="C429" s="10"/>
      <c r="D429" s="24"/>
      <c r="E429" s="10"/>
      <c r="F429" s="10"/>
      <c r="G429" s="10"/>
      <c r="H429" s="10"/>
      <c r="I429" s="11"/>
    </row>
    <row r="430" spans="1:9" ht="14.25">
      <c r="A430" s="19"/>
      <c r="B430" s="20"/>
      <c r="C430" s="10"/>
      <c r="D430" s="24"/>
      <c r="E430" s="10"/>
      <c r="F430" s="10"/>
      <c r="G430" s="10"/>
      <c r="H430" s="10"/>
      <c r="I430" s="11"/>
    </row>
    <row r="431" spans="1:9" ht="14.25">
      <c r="A431" s="19"/>
      <c r="B431" s="20"/>
      <c r="C431" s="10"/>
      <c r="D431" s="24"/>
      <c r="E431" s="10"/>
      <c r="F431" s="10"/>
      <c r="G431" s="10"/>
      <c r="H431" s="10"/>
      <c r="I431" s="11"/>
    </row>
    <row r="432" spans="1:9" ht="14.25">
      <c r="A432" s="19"/>
      <c r="B432" s="20"/>
      <c r="C432" s="10"/>
      <c r="D432" s="24"/>
      <c r="E432" s="10"/>
      <c r="F432" s="10"/>
      <c r="G432" s="10"/>
      <c r="H432" s="10"/>
      <c r="I432" s="11"/>
    </row>
    <row r="433" spans="1:9" ht="14.25">
      <c r="A433" s="19"/>
      <c r="B433" s="20"/>
      <c r="C433" s="10"/>
      <c r="D433" s="24"/>
      <c r="E433" s="10"/>
      <c r="F433" s="10"/>
      <c r="G433" s="10"/>
      <c r="H433" s="10"/>
      <c r="I433" s="11"/>
    </row>
    <row r="434" spans="1:9" ht="14.25">
      <c r="A434" s="19"/>
      <c r="B434" s="20"/>
      <c r="C434" s="10"/>
      <c r="D434" s="24"/>
      <c r="E434" s="10"/>
      <c r="F434" s="10"/>
      <c r="G434" s="10"/>
      <c r="H434" s="10"/>
      <c r="I434" s="11"/>
    </row>
    <row r="435" spans="1:9" ht="14.25">
      <c r="A435" s="19"/>
      <c r="B435" s="20"/>
      <c r="C435" s="10"/>
      <c r="D435" s="24"/>
      <c r="E435" s="10"/>
      <c r="F435" s="10"/>
      <c r="G435" s="10"/>
      <c r="H435" s="10"/>
      <c r="I435" s="11"/>
    </row>
    <row r="436" spans="1:9" ht="14.25">
      <c r="A436" s="19"/>
      <c r="B436" s="20"/>
      <c r="C436" s="10"/>
      <c r="D436" s="24"/>
      <c r="E436" s="10"/>
      <c r="F436" s="10"/>
      <c r="G436" s="10"/>
      <c r="H436" s="10"/>
      <c r="I436" s="11"/>
    </row>
    <row r="437" spans="1:9" ht="14.25">
      <c r="A437" s="19"/>
      <c r="B437" s="20"/>
      <c r="C437" s="10"/>
      <c r="D437" s="24"/>
      <c r="E437" s="10"/>
      <c r="F437" s="10"/>
      <c r="G437" s="10"/>
      <c r="H437" s="10"/>
      <c r="I437" s="11"/>
    </row>
    <row r="438" spans="1:9" ht="14.25">
      <c r="A438" s="19"/>
      <c r="B438" s="20"/>
      <c r="C438" s="10"/>
      <c r="D438" s="24"/>
      <c r="E438" s="10"/>
      <c r="F438" s="10"/>
      <c r="G438" s="10"/>
      <c r="H438" s="10"/>
      <c r="I438" s="11"/>
    </row>
    <row r="439" spans="1:9" ht="14.25">
      <c r="A439" s="19"/>
      <c r="B439" s="20"/>
      <c r="C439" s="10"/>
      <c r="D439" s="24"/>
      <c r="E439" s="10"/>
      <c r="F439" s="10"/>
      <c r="G439" s="10"/>
      <c r="H439" s="10"/>
      <c r="I439" s="11"/>
    </row>
    <row r="440" spans="1:9" ht="14.25">
      <c r="A440" s="19"/>
      <c r="B440" s="20"/>
      <c r="C440" s="10"/>
      <c r="D440" s="24"/>
      <c r="E440" s="10"/>
      <c r="F440" s="10"/>
      <c r="G440" s="10"/>
      <c r="H440" s="10"/>
      <c r="I440" s="11"/>
    </row>
    <row r="441" spans="1:9" ht="14.25">
      <c r="A441" s="19"/>
      <c r="B441" s="20"/>
      <c r="C441" s="10"/>
      <c r="D441" s="24"/>
      <c r="E441" s="10"/>
      <c r="F441" s="10"/>
      <c r="G441" s="10"/>
      <c r="H441" s="10"/>
      <c r="I441" s="11"/>
    </row>
    <row r="442" spans="1:9" ht="14.25">
      <c r="A442" s="19"/>
      <c r="B442" s="20"/>
      <c r="C442" s="10"/>
      <c r="D442" s="24"/>
      <c r="E442" s="10"/>
      <c r="F442" s="10"/>
      <c r="G442" s="10"/>
      <c r="H442" s="10"/>
      <c r="I442" s="11"/>
    </row>
    <row r="443" spans="1:9" ht="14.25">
      <c r="A443" s="19"/>
      <c r="B443" s="20"/>
      <c r="C443" s="10"/>
      <c r="D443" s="24"/>
      <c r="E443" s="10"/>
      <c r="F443" s="10"/>
      <c r="G443" s="10"/>
      <c r="H443" s="10"/>
      <c r="I443" s="11"/>
    </row>
    <row r="444" spans="1:9" ht="14.25">
      <c r="A444" s="19"/>
      <c r="B444" s="20"/>
      <c r="C444" s="10"/>
      <c r="D444" s="24"/>
      <c r="E444" s="10"/>
      <c r="F444" s="10"/>
      <c r="G444" s="10"/>
      <c r="H444" s="10"/>
      <c r="I444" s="11"/>
    </row>
    <row r="445" spans="1:9" ht="14.25">
      <c r="A445" s="19"/>
      <c r="B445" s="20"/>
      <c r="C445" s="10"/>
      <c r="D445" s="24"/>
      <c r="E445" s="10"/>
      <c r="F445" s="10"/>
      <c r="G445" s="10"/>
      <c r="H445" s="10"/>
      <c r="I445" s="11"/>
    </row>
    <row r="446" spans="1:9" ht="14.25">
      <c r="A446" s="19"/>
      <c r="B446" s="20"/>
      <c r="C446" s="10"/>
      <c r="D446" s="24"/>
      <c r="E446" s="10"/>
      <c r="F446" s="10"/>
      <c r="G446" s="10"/>
      <c r="H446" s="10"/>
      <c r="I446" s="11"/>
    </row>
    <row r="447" spans="1:9" ht="14.25">
      <c r="A447" s="19"/>
      <c r="B447" s="20"/>
      <c r="C447" s="10"/>
      <c r="D447" s="24"/>
      <c r="E447" s="10"/>
      <c r="F447" s="10"/>
      <c r="G447" s="10"/>
      <c r="H447" s="10"/>
      <c r="I447" s="11"/>
    </row>
    <row r="448" spans="1:9" ht="14.25">
      <c r="A448" s="19"/>
      <c r="B448" s="20"/>
      <c r="C448" s="10"/>
      <c r="D448" s="24"/>
      <c r="E448" s="10"/>
      <c r="F448" s="10"/>
      <c r="G448" s="10"/>
      <c r="H448" s="10"/>
      <c r="I448" s="11"/>
    </row>
    <row r="449" spans="1:9" ht="14.25">
      <c r="A449" s="19"/>
      <c r="B449" s="20"/>
      <c r="C449" s="10"/>
      <c r="D449" s="24"/>
      <c r="E449" s="10"/>
      <c r="F449" s="10"/>
      <c r="G449" s="10"/>
      <c r="H449" s="10"/>
      <c r="I449" s="11"/>
    </row>
    <row r="450" spans="1:9" ht="14.25">
      <c r="A450" s="19"/>
      <c r="B450" s="20"/>
      <c r="C450" s="10"/>
      <c r="D450" s="24"/>
      <c r="E450" s="10"/>
      <c r="F450" s="10"/>
      <c r="G450" s="10"/>
      <c r="H450" s="10"/>
      <c r="I450" s="11"/>
    </row>
    <row r="451" spans="1:9" ht="14.25">
      <c r="A451" s="19"/>
      <c r="B451" s="20"/>
      <c r="C451" s="10"/>
      <c r="D451" s="24"/>
      <c r="E451" s="10"/>
      <c r="F451" s="10"/>
      <c r="G451" s="10"/>
      <c r="H451" s="10"/>
      <c r="I451" s="11"/>
    </row>
    <row r="452" spans="1:9" ht="14.25">
      <c r="A452" s="19"/>
      <c r="B452" s="20"/>
      <c r="C452" s="10"/>
      <c r="D452" s="24"/>
      <c r="E452" s="10"/>
      <c r="F452" s="10"/>
      <c r="G452" s="10"/>
      <c r="H452" s="10"/>
      <c r="I452" s="11"/>
    </row>
    <row r="453" spans="1:9" ht="14.25">
      <c r="A453" s="19"/>
      <c r="B453" s="20"/>
      <c r="C453" s="10"/>
      <c r="D453" s="24"/>
      <c r="E453" s="10"/>
      <c r="F453" s="10"/>
      <c r="G453" s="10"/>
      <c r="H453" s="10"/>
      <c r="I453" s="11"/>
    </row>
    <row r="454" spans="1:9" ht="14.25">
      <c r="A454" s="19"/>
      <c r="B454" s="20"/>
      <c r="C454" s="10"/>
      <c r="D454" s="24"/>
      <c r="E454" s="10"/>
      <c r="F454" s="10"/>
      <c r="G454" s="10"/>
      <c r="H454" s="10"/>
      <c r="I454" s="11"/>
    </row>
    <row r="455" spans="1:9" ht="14.25">
      <c r="A455" s="19"/>
      <c r="B455" s="20"/>
      <c r="C455" s="10"/>
      <c r="D455" s="24"/>
      <c r="E455" s="10"/>
      <c r="F455" s="10"/>
      <c r="G455" s="10"/>
      <c r="H455" s="10"/>
      <c r="I455" s="11"/>
    </row>
    <row r="456" spans="1:9" ht="14.25">
      <c r="A456" s="19"/>
      <c r="B456" s="20"/>
      <c r="C456" s="10"/>
      <c r="D456" s="24"/>
      <c r="E456" s="10"/>
      <c r="F456" s="10"/>
      <c r="G456" s="10"/>
      <c r="H456" s="10"/>
      <c r="I456" s="11"/>
    </row>
    <row r="457" spans="1:9" ht="14.25">
      <c r="A457" s="19"/>
      <c r="B457" s="20"/>
      <c r="C457" s="10"/>
      <c r="D457" s="24"/>
      <c r="E457" s="10"/>
      <c r="F457" s="10"/>
      <c r="G457" s="10"/>
      <c r="H457" s="10"/>
      <c r="I457" s="11"/>
    </row>
    <row r="458" spans="1:9" ht="14.25">
      <c r="A458" s="19"/>
      <c r="B458" s="20"/>
      <c r="C458" s="10"/>
      <c r="D458" s="24"/>
      <c r="E458" s="10"/>
      <c r="F458" s="10"/>
      <c r="G458" s="10"/>
      <c r="H458" s="10"/>
      <c r="I458" s="11"/>
    </row>
    <row r="459" spans="1:9" ht="14.25">
      <c r="A459" s="19"/>
      <c r="B459" s="20"/>
      <c r="C459" s="10"/>
      <c r="D459" s="24"/>
      <c r="E459" s="10"/>
      <c r="F459" s="10"/>
      <c r="G459" s="10"/>
      <c r="H459" s="10"/>
      <c r="I459" s="11"/>
    </row>
    <row r="460" spans="1:9" ht="14.25">
      <c r="A460" s="19"/>
      <c r="B460" s="20"/>
      <c r="C460" s="10"/>
      <c r="D460" s="24"/>
      <c r="E460" s="10"/>
      <c r="F460" s="10"/>
      <c r="G460" s="10"/>
      <c r="H460" s="10"/>
      <c r="I460" s="11"/>
    </row>
    <row r="461" spans="1:9" ht="14.25">
      <c r="A461" s="19"/>
      <c r="B461" s="20"/>
      <c r="C461" s="10"/>
      <c r="D461" s="24"/>
      <c r="E461" s="10"/>
      <c r="F461" s="10"/>
      <c r="G461" s="10"/>
      <c r="H461" s="10"/>
      <c r="I461" s="11"/>
    </row>
    <row r="462" spans="1:9" ht="14.25">
      <c r="A462" s="19"/>
      <c r="B462" s="20"/>
      <c r="C462" s="10"/>
      <c r="D462" s="24"/>
      <c r="E462" s="10"/>
      <c r="F462" s="10"/>
      <c r="G462" s="10"/>
      <c r="H462" s="10"/>
      <c r="I462" s="11"/>
    </row>
    <row r="463" spans="1:9" ht="14.25">
      <c r="A463" s="19"/>
      <c r="B463" s="20"/>
      <c r="C463" s="10"/>
      <c r="D463" s="24"/>
      <c r="E463" s="10"/>
      <c r="F463" s="10"/>
      <c r="G463" s="10"/>
      <c r="H463" s="10"/>
      <c r="I463" s="11"/>
    </row>
    <row r="464" spans="1:9" ht="14.25">
      <c r="A464" s="19"/>
      <c r="B464" s="20"/>
      <c r="C464" s="10"/>
      <c r="D464" s="24"/>
      <c r="E464" s="10"/>
      <c r="F464" s="10"/>
      <c r="G464" s="10"/>
      <c r="H464" s="10"/>
      <c r="I464" s="11"/>
    </row>
    <row r="465" spans="1:9" ht="14.25">
      <c r="A465" s="19"/>
      <c r="B465" s="20"/>
      <c r="C465" s="10"/>
      <c r="D465" s="24"/>
      <c r="E465" s="10"/>
      <c r="F465" s="10"/>
      <c r="G465" s="10"/>
      <c r="H465" s="10"/>
      <c r="I465" s="11"/>
    </row>
    <row r="466" spans="1:9" ht="14.25">
      <c r="A466" s="19"/>
      <c r="B466" s="20"/>
      <c r="C466" s="10"/>
      <c r="D466" s="24"/>
      <c r="E466" s="10"/>
      <c r="F466" s="10"/>
      <c r="G466" s="10"/>
      <c r="H466" s="10"/>
      <c r="I466" s="11"/>
    </row>
    <row r="467" spans="1:9" ht="14.25">
      <c r="A467" s="19"/>
      <c r="B467" s="20"/>
      <c r="C467" s="10"/>
      <c r="D467" s="24"/>
      <c r="E467" s="10"/>
      <c r="F467" s="10"/>
      <c r="G467" s="10"/>
      <c r="H467" s="10"/>
      <c r="I467" s="11"/>
    </row>
    <row r="468" spans="1:9" ht="14.25">
      <c r="A468" s="19"/>
      <c r="B468" s="20"/>
      <c r="C468" s="10"/>
      <c r="D468" s="24"/>
      <c r="E468" s="10"/>
      <c r="F468" s="10"/>
      <c r="G468" s="10"/>
      <c r="H468" s="10"/>
      <c r="I468" s="11"/>
    </row>
    <row r="469" spans="1:9" ht="14.25">
      <c r="A469" s="19"/>
      <c r="B469" s="20"/>
      <c r="C469" s="10"/>
      <c r="D469" s="24"/>
      <c r="E469" s="10"/>
      <c r="F469" s="10"/>
      <c r="G469" s="10"/>
      <c r="H469" s="10"/>
      <c r="I469" s="11"/>
    </row>
    <row r="470" spans="1:9" ht="14.25">
      <c r="A470" s="19"/>
      <c r="B470" s="20"/>
      <c r="C470" s="10"/>
      <c r="D470" s="24"/>
      <c r="E470" s="10"/>
      <c r="F470" s="10"/>
      <c r="G470" s="10"/>
      <c r="H470" s="10"/>
      <c r="I470" s="11"/>
    </row>
    <row r="471" spans="1:9" ht="14.25">
      <c r="A471" s="19"/>
      <c r="B471" s="20"/>
      <c r="C471" s="10"/>
      <c r="D471" s="24"/>
      <c r="E471" s="10"/>
      <c r="F471" s="10"/>
      <c r="G471" s="10"/>
      <c r="H471" s="10"/>
      <c r="I471" s="11"/>
    </row>
    <row r="472" spans="1:9" ht="14.25">
      <c r="A472" s="19"/>
      <c r="B472" s="20"/>
      <c r="C472" s="10"/>
      <c r="D472" s="24"/>
      <c r="E472" s="10"/>
      <c r="F472" s="10"/>
      <c r="G472" s="10"/>
      <c r="H472" s="10"/>
      <c r="I472" s="11"/>
    </row>
    <row r="473" spans="1:9" ht="14.25">
      <c r="A473" s="19"/>
      <c r="B473" s="20"/>
      <c r="C473" s="10"/>
      <c r="D473" s="24"/>
      <c r="E473" s="10"/>
      <c r="F473" s="10"/>
      <c r="G473" s="10"/>
      <c r="H473" s="10"/>
      <c r="I473" s="11"/>
    </row>
    <row r="474" spans="1:9" ht="14.25">
      <c r="A474" s="19"/>
      <c r="B474" s="20"/>
      <c r="C474" s="10"/>
      <c r="D474" s="24"/>
      <c r="E474" s="10"/>
      <c r="F474" s="10"/>
      <c r="G474" s="10"/>
      <c r="H474" s="10"/>
      <c r="I474" s="11"/>
    </row>
    <row r="475" spans="1:9" ht="14.25">
      <c r="A475" s="19"/>
      <c r="B475" s="20"/>
      <c r="C475" s="10"/>
      <c r="D475" s="24"/>
      <c r="E475" s="10"/>
      <c r="F475" s="10"/>
      <c r="G475" s="10"/>
      <c r="H475" s="10"/>
      <c r="I475" s="11"/>
    </row>
    <row r="476" spans="1:9" ht="14.25">
      <c r="A476" s="19"/>
      <c r="B476" s="20"/>
      <c r="C476" s="10"/>
      <c r="D476" s="24"/>
      <c r="E476" s="10"/>
      <c r="F476" s="10"/>
      <c r="G476" s="10"/>
      <c r="H476" s="10"/>
      <c r="I476" s="11"/>
    </row>
    <row r="477" spans="1:9" ht="14.25">
      <c r="A477" s="19"/>
      <c r="B477" s="20"/>
      <c r="C477" s="10"/>
      <c r="D477" s="24"/>
      <c r="E477" s="10"/>
      <c r="F477" s="10"/>
      <c r="G477" s="10"/>
      <c r="H477" s="10"/>
      <c r="I477" s="11"/>
    </row>
    <row r="478" spans="1:9" ht="14.25">
      <c r="A478" s="19"/>
      <c r="B478" s="20"/>
      <c r="C478" s="10"/>
      <c r="D478" s="24"/>
      <c r="E478" s="10"/>
      <c r="F478" s="10"/>
      <c r="G478" s="10"/>
      <c r="H478" s="10"/>
      <c r="I478" s="11"/>
    </row>
    <row r="479" spans="1:9" ht="14.25">
      <c r="A479" s="19"/>
      <c r="B479" s="20"/>
      <c r="C479" s="10"/>
      <c r="D479" s="24"/>
      <c r="E479" s="10"/>
      <c r="F479" s="10"/>
      <c r="G479" s="10"/>
      <c r="H479" s="10"/>
      <c r="I479" s="11"/>
    </row>
    <row r="480" spans="1:9" ht="14.25">
      <c r="A480" s="19"/>
      <c r="B480" s="20"/>
      <c r="C480" s="10"/>
      <c r="D480" s="24"/>
      <c r="E480" s="10"/>
      <c r="F480" s="10"/>
      <c r="G480" s="10"/>
      <c r="H480" s="10"/>
      <c r="I480" s="11"/>
    </row>
    <row r="481" spans="1:9" ht="14.25">
      <c r="A481" s="19"/>
      <c r="B481" s="20"/>
      <c r="C481" s="10"/>
      <c r="D481" s="24"/>
      <c r="E481" s="10"/>
      <c r="F481" s="10"/>
      <c r="G481" s="10"/>
      <c r="H481" s="10"/>
      <c r="I481" s="11"/>
    </row>
    <row r="482" spans="1:9" ht="14.25">
      <c r="A482" s="19"/>
      <c r="B482" s="20"/>
      <c r="C482" s="10"/>
      <c r="D482" s="24"/>
      <c r="E482" s="10"/>
      <c r="F482" s="10"/>
      <c r="G482" s="10"/>
      <c r="H482" s="10"/>
      <c r="I482" s="11"/>
    </row>
    <row r="483" spans="1:9" ht="14.25">
      <c r="A483" s="19"/>
      <c r="B483" s="20"/>
      <c r="C483" s="10"/>
      <c r="D483" s="24"/>
      <c r="E483" s="10"/>
      <c r="F483" s="10"/>
      <c r="G483" s="10"/>
      <c r="H483" s="10"/>
      <c r="I483" s="11"/>
    </row>
    <row r="484" spans="1:9" ht="14.25">
      <c r="A484" s="19"/>
      <c r="B484" s="20"/>
      <c r="C484" s="10"/>
      <c r="D484" s="24"/>
      <c r="E484" s="10"/>
      <c r="F484" s="10"/>
      <c r="G484" s="10"/>
      <c r="H484" s="10"/>
      <c r="I484" s="11"/>
    </row>
    <row r="485" spans="1:9" ht="14.25">
      <c r="A485" s="19"/>
      <c r="B485" s="20"/>
      <c r="C485" s="10"/>
      <c r="D485" s="24"/>
      <c r="E485" s="10"/>
      <c r="F485" s="10"/>
      <c r="G485" s="10"/>
      <c r="H485" s="10"/>
      <c r="I485" s="11"/>
    </row>
    <row r="486" spans="1:9" ht="14.25">
      <c r="A486" s="19"/>
      <c r="B486" s="20"/>
      <c r="C486" s="10"/>
      <c r="D486" s="24"/>
      <c r="E486" s="10"/>
      <c r="F486" s="10"/>
      <c r="G486" s="10"/>
      <c r="H486" s="10"/>
      <c r="I486" s="11"/>
    </row>
    <row r="487" spans="1:9" ht="14.25">
      <c r="A487" s="19"/>
      <c r="B487" s="20"/>
      <c r="C487" s="10"/>
      <c r="D487" s="24"/>
      <c r="E487" s="10"/>
      <c r="F487" s="10"/>
      <c r="G487" s="10"/>
      <c r="H487" s="10"/>
      <c r="I487" s="11"/>
    </row>
    <row r="488" spans="1:9" ht="14.25">
      <c r="A488" s="19"/>
      <c r="B488" s="20"/>
      <c r="C488" s="10"/>
      <c r="D488" s="24"/>
      <c r="E488" s="10"/>
      <c r="F488" s="10"/>
      <c r="G488" s="10"/>
      <c r="H488" s="10"/>
      <c r="I488" s="11"/>
    </row>
    <row r="489" spans="1:9" ht="14.25">
      <c r="A489" s="18"/>
      <c r="B489" s="21"/>
      <c r="C489" s="12"/>
      <c r="D489" s="9"/>
      <c r="E489" s="12"/>
      <c r="F489" s="12"/>
      <c r="G489" s="12"/>
      <c r="H489" s="12"/>
      <c r="I489" s="13"/>
    </row>
    <row r="490" spans="1:9" ht="14.25">
      <c r="A490" s="18"/>
      <c r="B490" s="21"/>
      <c r="C490" s="12"/>
      <c r="D490" s="9"/>
      <c r="E490" s="12"/>
      <c r="F490" s="12"/>
      <c r="G490" s="12"/>
      <c r="H490" s="12"/>
      <c r="I490" s="13"/>
    </row>
    <row r="491" spans="1:9" ht="14.25">
      <c r="A491" s="18"/>
      <c r="B491" s="21"/>
      <c r="C491" s="12"/>
      <c r="D491" s="9"/>
      <c r="E491" s="12"/>
      <c r="F491" s="12"/>
      <c r="G491" s="12"/>
      <c r="H491" s="12"/>
      <c r="I491" s="13"/>
    </row>
    <row r="492" spans="1:9" ht="14.25">
      <c r="A492" s="18"/>
      <c r="B492" s="21"/>
      <c r="C492" s="12"/>
      <c r="D492" s="9"/>
      <c r="E492" s="12"/>
      <c r="F492" s="12"/>
      <c r="G492" s="12"/>
      <c r="H492" s="12"/>
      <c r="I492" s="13"/>
    </row>
    <row r="493" spans="1:9" ht="14.25">
      <c r="A493" s="18"/>
      <c r="B493" s="21"/>
      <c r="C493" s="12"/>
      <c r="D493" s="9"/>
      <c r="E493" s="12"/>
      <c r="F493" s="12"/>
      <c r="G493" s="12"/>
      <c r="H493" s="12"/>
      <c r="I493" s="13"/>
    </row>
    <row r="494" spans="1:9" ht="14.25">
      <c r="A494" s="18"/>
      <c r="B494" s="21"/>
      <c r="C494" s="12"/>
      <c r="D494" s="9"/>
      <c r="E494" s="12"/>
      <c r="F494" s="12"/>
      <c r="G494" s="12"/>
      <c r="H494" s="12"/>
      <c r="I494" s="13"/>
    </row>
    <row r="495" spans="1:9" ht="14.25">
      <c r="A495" s="18"/>
      <c r="B495" s="21"/>
      <c r="C495" s="12"/>
      <c r="D495" s="9"/>
      <c r="E495" s="12"/>
      <c r="F495" s="12"/>
      <c r="G495" s="12"/>
      <c r="H495" s="12"/>
      <c r="I495" s="13"/>
    </row>
    <row r="496" spans="1:9" ht="14.25">
      <c r="A496" s="18"/>
      <c r="B496" s="21"/>
      <c r="C496" s="12"/>
      <c r="D496" s="9"/>
      <c r="E496" s="12"/>
      <c r="F496" s="12"/>
      <c r="G496" s="12"/>
      <c r="H496" s="12"/>
      <c r="I496" s="13"/>
    </row>
    <row r="497" spans="1:9" ht="14.25">
      <c r="A497" s="18"/>
      <c r="B497" s="21"/>
      <c r="C497" s="12"/>
      <c r="D497" s="9"/>
      <c r="E497" s="12"/>
      <c r="F497" s="12"/>
      <c r="G497" s="12"/>
      <c r="H497" s="12"/>
      <c r="I497" s="13"/>
    </row>
    <row r="498" spans="1:9" ht="14.25">
      <c r="A498" s="18"/>
      <c r="B498" s="21"/>
      <c r="C498" s="12"/>
      <c r="D498" s="9"/>
      <c r="E498" s="12"/>
      <c r="F498" s="12"/>
      <c r="G498" s="12"/>
      <c r="H498" s="12"/>
      <c r="I498" s="13"/>
    </row>
    <row r="499" spans="1:9" ht="14.25">
      <c r="A499" s="18"/>
      <c r="B499" s="21"/>
      <c r="C499" s="12"/>
      <c r="D499" s="9"/>
      <c r="E499" s="12"/>
      <c r="F499" s="12"/>
      <c r="G499" s="12"/>
      <c r="H499" s="12"/>
      <c r="I499" s="13"/>
    </row>
    <row r="500" spans="1:9" ht="14.25">
      <c r="A500" s="18"/>
      <c r="B500" s="21"/>
      <c r="C500" s="12"/>
      <c r="D500" s="9"/>
      <c r="E500" s="12"/>
      <c r="F500" s="12"/>
      <c r="G500" s="12"/>
      <c r="H500" s="12"/>
      <c r="I500" s="13"/>
    </row>
    <row r="501" spans="1:9" ht="14.25">
      <c r="A501" s="18"/>
      <c r="B501" s="21"/>
      <c r="C501" s="12"/>
      <c r="D501" s="9"/>
      <c r="E501" s="12"/>
      <c r="F501" s="12"/>
      <c r="G501" s="12"/>
      <c r="H501" s="12"/>
      <c r="I501" s="13"/>
    </row>
    <row r="502" spans="1:9" ht="14.25">
      <c r="A502" s="18"/>
      <c r="B502" s="21"/>
      <c r="C502" s="12"/>
      <c r="D502" s="9"/>
      <c r="E502" s="12"/>
      <c r="F502" s="12"/>
      <c r="G502" s="12"/>
      <c r="H502" s="12"/>
      <c r="I502" s="13"/>
    </row>
    <row r="503" spans="1:9" ht="14.25">
      <c r="A503" s="18"/>
      <c r="B503" s="21"/>
      <c r="C503" s="12"/>
      <c r="D503" s="9"/>
      <c r="E503" s="12"/>
      <c r="F503" s="12"/>
      <c r="G503" s="12"/>
      <c r="H503" s="12"/>
      <c r="I503" s="13"/>
    </row>
    <row r="504" spans="1:9" ht="14.25">
      <c r="A504" s="18"/>
      <c r="B504" s="21"/>
      <c r="C504" s="12"/>
      <c r="D504" s="9"/>
      <c r="E504" s="12"/>
      <c r="F504" s="12"/>
      <c r="G504" s="12"/>
      <c r="H504" s="12"/>
      <c r="I504" s="13"/>
    </row>
    <row r="505" spans="1:9" ht="14.25">
      <c r="A505" s="18"/>
      <c r="B505" s="21"/>
      <c r="C505" s="12"/>
      <c r="D505" s="9"/>
      <c r="E505" s="12"/>
      <c r="F505" s="12"/>
      <c r="G505" s="12"/>
      <c r="H505" s="12"/>
      <c r="I505" s="13"/>
    </row>
    <row r="506" spans="1:9" ht="14.25">
      <c r="A506" s="18"/>
      <c r="B506" s="21"/>
      <c r="C506" s="12"/>
      <c r="D506" s="9"/>
      <c r="E506" s="12"/>
      <c r="F506" s="12"/>
      <c r="G506" s="12"/>
      <c r="H506" s="12"/>
      <c r="I506" s="13"/>
    </row>
    <row r="507" spans="1:9" ht="14.25">
      <c r="A507" s="18"/>
      <c r="B507" s="21"/>
      <c r="C507" s="12"/>
      <c r="D507" s="9"/>
      <c r="E507" s="12"/>
      <c r="F507" s="12"/>
      <c r="G507" s="12"/>
      <c r="H507" s="12"/>
      <c r="I507" s="13"/>
    </row>
    <row r="508" spans="1:9" ht="14.25">
      <c r="A508" s="18"/>
      <c r="B508" s="21"/>
      <c r="C508" s="12"/>
      <c r="D508" s="9"/>
      <c r="E508" s="12"/>
      <c r="F508" s="12"/>
      <c r="G508" s="12"/>
      <c r="H508" s="12"/>
      <c r="I508" s="13"/>
    </row>
    <row r="509" spans="1:9" ht="14.25">
      <c r="A509" s="18"/>
      <c r="B509" s="21"/>
      <c r="C509" s="12"/>
      <c r="D509" s="9"/>
      <c r="E509" s="12"/>
      <c r="F509" s="12"/>
      <c r="G509" s="12"/>
      <c r="H509" s="12"/>
      <c r="I509" s="13"/>
    </row>
    <row r="510" spans="1:9" ht="14.25">
      <c r="A510" s="18"/>
      <c r="B510" s="21"/>
      <c r="C510" s="12"/>
      <c r="D510" s="9"/>
      <c r="E510" s="12"/>
      <c r="F510" s="12"/>
      <c r="G510" s="12"/>
      <c r="H510" s="12"/>
      <c r="I510" s="13"/>
    </row>
    <row r="511" spans="1:9" ht="14.25">
      <c r="A511" s="18"/>
      <c r="B511" s="21"/>
      <c r="C511" s="12"/>
      <c r="D511" s="9"/>
      <c r="E511" s="12"/>
      <c r="F511" s="12"/>
      <c r="G511" s="12"/>
      <c r="H511" s="12"/>
      <c r="I511" s="13"/>
    </row>
    <row r="512" spans="1:9" ht="14.25">
      <c r="A512" s="18"/>
      <c r="B512" s="21"/>
      <c r="C512" s="12"/>
      <c r="D512" s="9"/>
      <c r="E512" s="12"/>
      <c r="F512" s="12"/>
      <c r="G512" s="12"/>
      <c r="H512" s="12"/>
      <c r="I512" s="13"/>
    </row>
    <row r="513" spans="1:9" ht="14.25">
      <c r="A513" s="18"/>
      <c r="B513" s="21"/>
      <c r="C513" s="12"/>
      <c r="D513" s="9"/>
      <c r="E513" s="12"/>
      <c r="F513" s="12"/>
      <c r="G513" s="12"/>
      <c r="H513" s="12"/>
      <c r="I513" s="13"/>
    </row>
    <row r="514" spans="1:9" ht="14.25">
      <c r="A514" s="18"/>
      <c r="B514" s="21"/>
      <c r="C514" s="12"/>
      <c r="D514" s="9"/>
      <c r="E514" s="12"/>
      <c r="F514" s="12"/>
      <c r="G514" s="12"/>
      <c r="H514" s="12"/>
      <c r="I514" s="13"/>
    </row>
    <row r="515" spans="1:9" ht="14.25">
      <c r="A515" s="18"/>
      <c r="B515" s="21"/>
      <c r="C515" s="12"/>
      <c r="D515" s="9"/>
      <c r="E515" s="12"/>
      <c r="F515" s="12"/>
      <c r="G515" s="12"/>
      <c r="H515" s="12"/>
      <c r="I515" s="13"/>
    </row>
    <row r="516" spans="1:9" ht="14.25">
      <c r="A516" s="18"/>
      <c r="B516" s="21"/>
      <c r="C516" s="12"/>
      <c r="D516" s="9"/>
      <c r="E516" s="12"/>
      <c r="F516" s="12"/>
      <c r="G516" s="12"/>
      <c r="H516" s="12"/>
      <c r="I516" s="13"/>
    </row>
    <row r="517" spans="1:9" ht="14.25">
      <c r="A517" s="18"/>
      <c r="B517" s="21"/>
      <c r="C517" s="12"/>
      <c r="D517" s="9"/>
      <c r="E517" s="12"/>
      <c r="F517" s="12"/>
      <c r="G517" s="12"/>
      <c r="H517" s="12"/>
      <c r="I517" s="13"/>
    </row>
    <row r="518" spans="1:9" ht="14.25">
      <c r="A518" s="18"/>
      <c r="B518" s="21"/>
      <c r="C518" s="12"/>
      <c r="D518" s="9"/>
      <c r="E518" s="12"/>
      <c r="F518" s="12"/>
      <c r="G518" s="12"/>
      <c r="H518" s="12"/>
      <c r="I518" s="13"/>
    </row>
    <row r="519" spans="1:9" ht="14.25">
      <c r="A519" s="18"/>
      <c r="B519" s="21"/>
      <c r="C519" s="12"/>
      <c r="D519" s="9"/>
      <c r="E519" s="12"/>
      <c r="F519" s="12"/>
      <c r="G519" s="12"/>
      <c r="H519" s="12"/>
      <c r="I519" s="13"/>
    </row>
    <row r="520" spans="1:9" ht="14.25">
      <c r="A520" s="18"/>
      <c r="B520" s="21"/>
      <c r="C520" s="12"/>
      <c r="D520" s="9"/>
      <c r="E520" s="12"/>
      <c r="F520" s="12"/>
      <c r="G520" s="12"/>
      <c r="H520" s="12"/>
      <c r="I520" s="13"/>
    </row>
    <row r="521" spans="1:9" ht="14.25">
      <c r="A521" s="18"/>
      <c r="B521" s="21"/>
      <c r="C521" s="12"/>
      <c r="D521" s="9"/>
      <c r="E521" s="12"/>
      <c r="F521" s="12"/>
      <c r="G521" s="12"/>
      <c r="H521" s="12"/>
      <c r="I521" s="13"/>
    </row>
    <row r="522" spans="1:9" ht="14.25">
      <c r="A522" s="18"/>
      <c r="B522" s="21"/>
      <c r="C522" s="12"/>
      <c r="D522" s="9"/>
      <c r="E522" s="12"/>
      <c r="F522" s="12"/>
      <c r="G522" s="12"/>
      <c r="H522" s="12"/>
      <c r="I522" s="13"/>
    </row>
    <row r="523" spans="1:9" ht="14.25">
      <c r="A523" s="18"/>
      <c r="B523" s="21"/>
      <c r="C523" s="12"/>
      <c r="D523" s="9"/>
      <c r="E523" s="12"/>
      <c r="F523" s="12"/>
      <c r="G523" s="12"/>
      <c r="H523" s="12"/>
      <c r="I523" s="13"/>
    </row>
    <row r="524" spans="1:9" ht="14.25">
      <c r="A524" s="18"/>
      <c r="B524" s="21"/>
      <c r="C524" s="12"/>
      <c r="D524" s="9"/>
      <c r="E524" s="12"/>
      <c r="F524" s="12"/>
      <c r="G524" s="12"/>
      <c r="H524" s="12"/>
      <c r="I524" s="13"/>
    </row>
    <row r="525" spans="1:9" ht="14.25">
      <c r="A525" s="18"/>
      <c r="B525" s="21"/>
      <c r="C525" s="12"/>
      <c r="D525" s="9"/>
      <c r="E525" s="12"/>
      <c r="F525" s="12"/>
      <c r="G525" s="12"/>
      <c r="H525" s="12"/>
      <c r="I525" s="13"/>
    </row>
    <row r="526" spans="1:9" ht="14.25">
      <c r="A526" s="18"/>
      <c r="B526" s="21"/>
      <c r="C526" s="12"/>
      <c r="D526" s="9"/>
      <c r="E526" s="12"/>
      <c r="F526" s="12"/>
      <c r="G526" s="12"/>
      <c r="H526" s="12"/>
      <c r="I526" s="13"/>
    </row>
    <row r="527" spans="1:9" ht="14.25">
      <c r="A527" s="18"/>
      <c r="B527" s="21"/>
      <c r="C527" s="12"/>
      <c r="D527" s="9"/>
      <c r="E527" s="12"/>
      <c r="F527" s="12"/>
      <c r="G527" s="12"/>
      <c r="H527" s="12"/>
      <c r="I527" s="13"/>
    </row>
    <row r="528" spans="1:9" ht="14.25">
      <c r="A528" s="18"/>
      <c r="B528" s="21"/>
      <c r="C528" s="12"/>
      <c r="D528" s="9"/>
      <c r="E528" s="12"/>
      <c r="F528" s="12"/>
      <c r="G528" s="12"/>
      <c r="H528" s="12"/>
      <c r="I528" s="13"/>
    </row>
    <row r="529" spans="1:9" ht="14.25">
      <c r="A529" s="18"/>
      <c r="B529" s="21"/>
      <c r="C529" s="12"/>
      <c r="D529" s="9"/>
      <c r="E529" s="12"/>
      <c r="F529" s="12"/>
      <c r="G529" s="12"/>
      <c r="H529" s="12"/>
      <c r="I529" s="13"/>
    </row>
    <row r="530" spans="1:9" ht="14.25">
      <c r="A530" s="18"/>
      <c r="B530" s="21"/>
      <c r="C530" s="12"/>
      <c r="D530" s="9"/>
      <c r="E530" s="12"/>
      <c r="F530" s="12"/>
      <c r="G530" s="12"/>
      <c r="H530" s="12"/>
      <c r="I530" s="13"/>
    </row>
    <row r="531" spans="1:9" ht="14.25">
      <c r="A531" s="18"/>
      <c r="B531" s="21"/>
      <c r="C531" s="12"/>
      <c r="D531" s="9"/>
      <c r="E531" s="12"/>
      <c r="F531" s="12"/>
      <c r="G531" s="12"/>
      <c r="H531" s="12"/>
      <c r="I531" s="13"/>
    </row>
    <row r="532" spans="1:9" ht="14.25">
      <c r="A532" s="18"/>
      <c r="B532" s="21"/>
      <c r="C532" s="12"/>
      <c r="D532" s="9"/>
      <c r="E532" s="12"/>
      <c r="F532" s="12"/>
      <c r="G532" s="12"/>
      <c r="H532" s="12"/>
      <c r="I532" s="13"/>
    </row>
    <row r="533" spans="1:9" ht="14.25">
      <c r="A533" s="18"/>
      <c r="B533" s="21"/>
      <c r="C533" s="12"/>
      <c r="D533" s="9"/>
      <c r="E533" s="12"/>
      <c r="F533" s="12"/>
      <c r="G533" s="12"/>
      <c r="H533" s="12"/>
      <c r="I533" s="13"/>
    </row>
    <row r="534" spans="1:9" ht="14.25">
      <c r="A534" s="18"/>
      <c r="B534" s="21"/>
      <c r="C534" s="12"/>
      <c r="D534" s="9"/>
      <c r="E534" s="12"/>
      <c r="F534" s="12"/>
      <c r="G534" s="12"/>
      <c r="H534" s="12"/>
      <c r="I534" s="13"/>
    </row>
    <row r="535" spans="1:9" ht="14.25">
      <c r="A535" s="18"/>
      <c r="B535" s="21"/>
      <c r="C535" s="12"/>
      <c r="D535" s="9"/>
      <c r="E535" s="12"/>
      <c r="F535" s="12"/>
      <c r="G535" s="12"/>
      <c r="H535" s="12"/>
      <c r="I535" s="13"/>
    </row>
    <row r="536" spans="1:9" ht="14.25">
      <c r="A536" s="18"/>
      <c r="B536" s="21"/>
      <c r="C536" s="12"/>
      <c r="D536" s="9"/>
      <c r="E536" s="12"/>
      <c r="F536" s="12"/>
      <c r="G536" s="12"/>
      <c r="H536" s="12"/>
      <c r="I536" s="13"/>
    </row>
    <row r="537" spans="1:9" ht="14.25">
      <c r="A537" s="18"/>
      <c r="B537" s="21"/>
      <c r="C537" s="12"/>
      <c r="D537" s="9"/>
      <c r="E537" s="12"/>
      <c r="F537" s="12"/>
      <c r="G537" s="12"/>
      <c r="H537" s="12"/>
      <c r="I537" s="13"/>
    </row>
    <row r="538" spans="1:9" ht="14.25">
      <c r="A538" s="18"/>
      <c r="B538" s="21"/>
      <c r="C538" s="12"/>
      <c r="D538" s="9"/>
      <c r="E538" s="12"/>
      <c r="F538" s="12"/>
      <c r="G538" s="12"/>
      <c r="H538" s="12"/>
      <c r="I538" s="13"/>
    </row>
    <row r="539" spans="1:9" ht="14.25">
      <c r="A539" s="18"/>
      <c r="B539" s="21"/>
      <c r="C539" s="12"/>
      <c r="D539" s="9"/>
      <c r="E539" s="12"/>
      <c r="F539" s="12"/>
      <c r="G539" s="12"/>
      <c r="H539" s="12"/>
      <c r="I539" s="13"/>
    </row>
    <row r="540" spans="1:9" ht="14.25">
      <c r="A540" s="18"/>
      <c r="B540" s="21"/>
      <c r="C540" s="12"/>
      <c r="D540" s="9"/>
      <c r="E540" s="12"/>
      <c r="F540" s="12"/>
      <c r="G540" s="12"/>
      <c r="H540" s="12"/>
      <c r="I540" s="13"/>
    </row>
    <row r="541" spans="1:9" ht="14.25">
      <c r="A541" s="18"/>
      <c r="B541" s="21"/>
      <c r="C541" s="12"/>
      <c r="D541" s="9"/>
      <c r="E541" s="12"/>
      <c r="F541" s="12"/>
      <c r="G541" s="12"/>
      <c r="H541" s="12"/>
      <c r="I541" s="13"/>
    </row>
    <row r="542" spans="1:9" ht="14.25">
      <c r="A542" s="18"/>
      <c r="B542" s="21"/>
      <c r="C542" s="12"/>
      <c r="D542" s="9"/>
      <c r="E542" s="12"/>
      <c r="F542" s="12"/>
      <c r="G542" s="12"/>
      <c r="H542" s="12"/>
      <c r="I542" s="13"/>
    </row>
    <row r="543" spans="1:9" ht="14.25">
      <c r="A543" s="18"/>
      <c r="B543" s="21"/>
      <c r="C543" s="12"/>
      <c r="D543" s="9"/>
      <c r="E543" s="12"/>
      <c r="F543" s="12"/>
      <c r="G543" s="12"/>
      <c r="H543" s="12"/>
      <c r="I543" s="13"/>
    </row>
    <row r="544" spans="1:9" ht="14.25">
      <c r="A544" s="18"/>
      <c r="B544" s="21"/>
      <c r="C544" s="12"/>
      <c r="D544" s="9"/>
      <c r="E544" s="12"/>
      <c r="F544" s="12"/>
      <c r="G544" s="12"/>
      <c r="H544" s="12"/>
      <c r="I544" s="13"/>
    </row>
    <row r="545" spans="1:9" ht="14.25">
      <c r="A545" s="18"/>
      <c r="B545" s="21"/>
      <c r="C545" s="12"/>
      <c r="D545" s="9"/>
      <c r="E545" s="12"/>
      <c r="F545" s="12"/>
      <c r="G545" s="12"/>
      <c r="H545" s="12"/>
      <c r="I545" s="13"/>
    </row>
    <row r="546" spans="1:9" ht="14.25">
      <c r="A546" s="18"/>
      <c r="B546" s="21"/>
      <c r="C546" s="12"/>
      <c r="D546" s="9"/>
      <c r="E546" s="12"/>
      <c r="F546" s="12"/>
      <c r="G546" s="12"/>
      <c r="H546" s="12"/>
      <c r="I546" s="13"/>
    </row>
    <row r="547" spans="1:9" ht="14.25">
      <c r="A547" s="18"/>
      <c r="B547" s="21"/>
      <c r="C547" s="12"/>
      <c r="D547" s="9"/>
      <c r="E547" s="12"/>
      <c r="F547" s="12"/>
      <c r="G547" s="12"/>
      <c r="H547" s="12"/>
      <c r="I547" s="13"/>
    </row>
    <row r="548" spans="1:9" ht="14.25">
      <c r="A548" s="18"/>
      <c r="B548" s="21"/>
      <c r="C548" s="12"/>
      <c r="D548" s="9"/>
      <c r="E548" s="12"/>
      <c r="F548" s="12"/>
      <c r="G548" s="12"/>
      <c r="H548" s="12"/>
      <c r="I548" s="13"/>
    </row>
    <row r="549" spans="1:9" ht="14.25">
      <c r="A549" s="18"/>
      <c r="B549" s="21"/>
      <c r="C549" s="12"/>
      <c r="D549" s="9"/>
      <c r="E549" s="12"/>
      <c r="F549" s="12"/>
      <c r="G549" s="12"/>
      <c r="H549" s="12"/>
      <c r="I549" s="13"/>
    </row>
    <row r="550" spans="1:9" ht="14.25">
      <c r="A550" s="18"/>
      <c r="B550" s="21"/>
      <c r="C550" s="12"/>
      <c r="D550" s="9"/>
      <c r="E550" s="12"/>
      <c r="F550" s="12"/>
      <c r="G550" s="12"/>
      <c r="H550" s="12"/>
      <c r="I550" s="13"/>
    </row>
    <row r="551" spans="1:9" ht="14.25">
      <c r="A551" s="18"/>
      <c r="B551" s="21"/>
      <c r="C551" s="12"/>
      <c r="D551" s="9"/>
      <c r="E551" s="12"/>
      <c r="F551" s="12"/>
      <c r="G551" s="12"/>
      <c r="H551" s="12"/>
      <c r="I551" s="13"/>
    </row>
    <row r="552" spans="1:9" ht="14.25">
      <c r="A552" s="18"/>
      <c r="B552" s="21"/>
      <c r="C552" s="12"/>
      <c r="D552" s="9"/>
      <c r="E552" s="12"/>
      <c r="F552" s="12"/>
      <c r="G552" s="12"/>
      <c r="H552" s="12"/>
      <c r="I552" s="13"/>
    </row>
    <row r="553" spans="1:9" ht="14.25">
      <c r="A553" s="18"/>
      <c r="B553" s="21"/>
      <c r="C553" s="12"/>
      <c r="D553" s="9"/>
      <c r="E553" s="12"/>
      <c r="F553" s="12"/>
      <c r="G553" s="12"/>
      <c r="H553" s="12"/>
      <c r="I553" s="13"/>
    </row>
    <row r="554" spans="1:9" ht="14.25">
      <c r="A554" s="18"/>
      <c r="B554" s="21"/>
      <c r="C554" s="12"/>
      <c r="D554" s="9"/>
      <c r="E554" s="12"/>
      <c r="F554" s="12"/>
      <c r="G554" s="12"/>
      <c r="H554" s="12"/>
      <c r="I554" s="13"/>
    </row>
    <row r="555" spans="1:9" ht="14.25">
      <c r="A555" s="18"/>
      <c r="B555" s="21"/>
      <c r="C555" s="12"/>
      <c r="D555" s="9"/>
      <c r="E555" s="12"/>
      <c r="F555" s="12"/>
      <c r="G555" s="12"/>
      <c r="H555" s="12"/>
      <c r="I555" s="13"/>
    </row>
    <row r="556" spans="1:9" ht="14.25">
      <c r="A556" s="18"/>
      <c r="B556" s="21"/>
      <c r="C556" s="12"/>
      <c r="D556" s="9"/>
      <c r="E556" s="12"/>
      <c r="F556" s="12"/>
      <c r="G556" s="12"/>
      <c r="H556" s="12"/>
      <c r="I556" s="13"/>
    </row>
    <row r="557" spans="1:9" ht="14.25">
      <c r="A557" s="18"/>
      <c r="B557" s="21"/>
      <c r="C557" s="12"/>
      <c r="D557" s="9"/>
      <c r="E557" s="12"/>
      <c r="F557" s="12"/>
      <c r="G557" s="12"/>
      <c r="H557" s="12"/>
      <c r="I557" s="13"/>
    </row>
    <row r="558" spans="1:9" ht="14.25">
      <c r="A558" s="18"/>
      <c r="B558" s="21"/>
      <c r="C558" s="12"/>
      <c r="D558" s="9"/>
      <c r="E558" s="12"/>
      <c r="F558" s="12"/>
      <c r="G558" s="12"/>
      <c r="H558" s="12"/>
      <c r="I558" s="13"/>
    </row>
    <row r="559" spans="1:9" ht="14.25">
      <c r="A559" s="18"/>
      <c r="B559" s="21"/>
      <c r="C559" s="12"/>
      <c r="D559" s="9"/>
      <c r="E559" s="12"/>
      <c r="F559" s="12"/>
      <c r="G559" s="12"/>
      <c r="H559" s="12"/>
      <c r="I559" s="13"/>
    </row>
    <row r="560" spans="1:9" ht="14.25">
      <c r="A560" s="18"/>
      <c r="B560" s="21"/>
      <c r="C560" s="12"/>
      <c r="D560" s="9"/>
      <c r="E560" s="12"/>
      <c r="F560" s="12"/>
      <c r="G560" s="12"/>
      <c r="H560" s="12"/>
      <c r="I560" s="13"/>
    </row>
    <row r="561" spans="1:9" ht="14.25">
      <c r="A561" s="18"/>
      <c r="B561" s="21"/>
      <c r="C561" s="12"/>
      <c r="D561" s="9"/>
      <c r="E561" s="12"/>
      <c r="F561" s="12"/>
      <c r="G561" s="12"/>
      <c r="H561" s="12"/>
      <c r="I561" s="13"/>
    </row>
    <row r="562" spans="1:9" ht="14.25">
      <c r="A562" s="18"/>
      <c r="B562" s="21"/>
      <c r="C562" s="12"/>
      <c r="D562" s="9"/>
      <c r="E562" s="12"/>
      <c r="F562" s="12"/>
      <c r="G562" s="12"/>
      <c r="H562" s="12"/>
      <c r="I562" s="13"/>
    </row>
    <row r="563" spans="1:9" ht="14.25">
      <c r="A563" s="18"/>
      <c r="B563" s="21"/>
      <c r="C563" s="12"/>
      <c r="D563" s="9"/>
      <c r="E563" s="12"/>
      <c r="F563" s="12"/>
      <c r="G563" s="12"/>
      <c r="H563" s="12"/>
      <c r="I563" s="13"/>
    </row>
    <row r="564" spans="1:9" ht="14.25">
      <c r="A564" s="18"/>
      <c r="B564" s="21"/>
      <c r="C564" s="12"/>
      <c r="D564" s="9"/>
      <c r="E564" s="12"/>
      <c r="F564" s="12"/>
      <c r="G564" s="12"/>
      <c r="H564" s="12"/>
      <c r="I564" s="13"/>
    </row>
    <row r="565" spans="1:9" ht="14.25">
      <c r="A565" s="18"/>
      <c r="B565" s="21"/>
      <c r="C565" s="12"/>
      <c r="D565" s="9"/>
      <c r="E565" s="12"/>
      <c r="F565" s="12"/>
      <c r="G565" s="12"/>
      <c r="H565" s="12"/>
      <c r="I565" s="13"/>
    </row>
    <row r="566" spans="1:9" ht="14.25">
      <c r="A566" s="18"/>
      <c r="B566" s="21"/>
      <c r="C566" s="12"/>
      <c r="D566" s="9"/>
      <c r="E566" s="12"/>
      <c r="F566" s="12"/>
      <c r="G566" s="12"/>
      <c r="H566" s="12"/>
      <c r="I566" s="13"/>
    </row>
    <row r="567" spans="1:9" ht="14.25">
      <c r="A567" s="18"/>
      <c r="B567" s="21"/>
      <c r="C567" s="12"/>
      <c r="D567" s="9"/>
      <c r="E567" s="12"/>
      <c r="F567" s="12"/>
      <c r="G567" s="12"/>
      <c r="H567" s="12"/>
      <c r="I567" s="13"/>
    </row>
    <row r="568" spans="1:9" ht="14.25">
      <c r="A568" s="18"/>
      <c r="B568" s="21"/>
      <c r="C568" s="12"/>
      <c r="D568" s="9"/>
      <c r="E568" s="12"/>
      <c r="F568" s="12"/>
      <c r="G568" s="12"/>
      <c r="H568" s="12"/>
      <c r="I568" s="13"/>
    </row>
    <row r="569" spans="1:9" ht="14.25">
      <c r="A569" s="18"/>
      <c r="B569" s="21"/>
      <c r="C569" s="12"/>
      <c r="D569" s="9"/>
      <c r="E569" s="12"/>
      <c r="F569" s="12"/>
      <c r="G569" s="12"/>
      <c r="H569" s="12"/>
      <c r="I569" s="13"/>
    </row>
    <row r="570" spans="1:9" ht="14.25">
      <c r="A570" s="18"/>
      <c r="B570" s="21"/>
      <c r="C570" s="12"/>
      <c r="D570" s="9"/>
      <c r="E570" s="12"/>
      <c r="F570" s="12"/>
      <c r="G570" s="12"/>
      <c r="H570" s="12"/>
      <c r="I570" s="13"/>
    </row>
    <row r="571" spans="1:9" ht="14.25">
      <c r="A571" s="18"/>
      <c r="B571" s="21"/>
      <c r="C571" s="12"/>
      <c r="D571" s="9"/>
      <c r="E571" s="12"/>
      <c r="F571" s="12"/>
      <c r="G571" s="12"/>
      <c r="H571" s="12"/>
      <c r="I571" s="13"/>
    </row>
    <row r="572" spans="1:9" ht="14.25">
      <c r="A572" s="18"/>
      <c r="B572" s="21"/>
      <c r="C572" s="12"/>
      <c r="D572" s="9"/>
      <c r="E572" s="12"/>
      <c r="F572" s="12"/>
      <c r="G572" s="12"/>
      <c r="H572" s="12"/>
      <c r="I572" s="13"/>
    </row>
    <row r="573" spans="1:9" ht="14.25">
      <c r="A573" s="18"/>
      <c r="B573" s="21"/>
      <c r="C573" s="12"/>
      <c r="D573" s="9"/>
      <c r="E573" s="12"/>
      <c r="F573" s="12"/>
      <c r="G573" s="12"/>
      <c r="H573" s="12"/>
      <c r="I573" s="13"/>
    </row>
    <row r="574" spans="1:9" ht="14.25">
      <c r="A574" s="18"/>
      <c r="B574" s="21"/>
      <c r="C574" s="12"/>
      <c r="D574" s="9"/>
      <c r="E574" s="12"/>
      <c r="F574" s="12"/>
      <c r="G574" s="12"/>
      <c r="H574" s="12"/>
      <c r="I574" s="13"/>
    </row>
    <row r="575" spans="1:9" ht="14.25">
      <c r="A575" s="18"/>
      <c r="B575" s="21"/>
      <c r="C575" s="12"/>
      <c r="D575" s="9"/>
      <c r="E575" s="12"/>
      <c r="F575" s="12"/>
      <c r="G575" s="12"/>
      <c r="H575" s="12"/>
      <c r="I575" s="13"/>
    </row>
    <row r="576" spans="1:9" ht="14.25">
      <c r="A576" s="18"/>
      <c r="B576" s="21"/>
      <c r="C576" s="12"/>
      <c r="D576" s="9"/>
      <c r="E576" s="12"/>
      <c r="F576" s="12"/>
      <c r="G576" s="12"/>
      <c r="H576" s="12"/>
      <c r="I576" s="13"/>
    </row>
    <row r="577" spans="1:9" ht="14.25">
      <c r="A577" s="18"/>
      <c r="B577" s="21"/>
      <c r="C577" s="12"/>
      <c r="D577" s="9"/>
      <c r="E577" s="12"/>
      <c r="F577" s="12"/>
      <c r="G577" s="12"/>
      <c r="H577" s="12"/>
      <c r="I577" s="13"/>
    </row>
    <row r="578" spans="1:9" ht="14.25">
      <c r="A578" s="18"/>
      <c r="B578" s="21"/>
      <c r="C578" s="12"/>
      <c r="D578" s="9"/>
      <c r="E578" s="12"/>
      <c r="F578" s="12"/>
      <c r="G578" s="12"/>
      <c r="H578" s="12"/>
      <c r="I578" s="13"/>
    </row>
    <row r="579" spans="1:9" ht="14.25">
      <c r="A579" s="18"/>
      <c r="B579" s="21"/>
      <c r="C579" s="12"/>
      <c r="D579" s="9"/>
      <c r="E579" s="12"/>
      <c r="F579" s="12"/>
      <c r="G579" s="12"/>
      <c r="H579" s="12"/>
      <c r="I579" s="13"/>
    </row>
    <row r="580" spans="1:9" ht="14.25">
      <c r="A580" s="18"/>
      <c r="B580" s="21"/>
      <c r="C580" s="12"/>
      <c r="D580" s="9"/>
      <c r="E580" s="12"/>
      <c r="F580" s="12"/>
      <c r="G580" s="12"/>
      <c r="H580" s="12"/>
      <c r="I580" s="13"/>
    </row>
    <row r="581" spans="1:9" ht="14.25">
      <c r="A581" s="18"/>
      <c r="B581" s="21"/>
      <c r="C581" s="12"/>
      <c r="D581" s="9"/>
      <c r="E581" s="12"/>
      <c r="F581" s="12"/>
      <c r="G581" s="12"/>
      <c r="H581" s="12"/>
      <c r="I581" s="13"/>
    </row>
    <row r="582" spans="1:9" ht="14.25">
      <c r="A582" s="18"/>
      <c r="B582" s="21"/>
      <c r="C582" s="12"/>
      <c r="D582" s="9"/>
      <c r="E582" s="12"/>
      <c r="F582" s="12"/>
      <c r="G582" s="12"/>
      <c r="H582" s="12"/>
      <c r="I582" s="13"/>
    </row>
    <row r="583" spans="1:9" ht="14.25">
      <c r="A583" s="18"/>
      <c r="B583" s="21"/>
      <c r="C583" s="12"/>
      <c r="D583" s="9"/>
      <c r="E583" s="12"/>
      <c r="F583" s="12"/>
      <c r="G583" s="12"/>
      <c r="H583" s="12"/>
      <c r="I583" s="13"/>
    </row>
  </sheetData>
  <sheetProtection/>
  <mergeCells count="28">
    <mergeCell ref="C12:I12"/>
    <mergeCell ref="A10:A11"/>
    <mergeCell ref="B10:B11"/>
    <mergeCell ref="C10:C11"/>
    <mergeCell ref="D10:D11"/>
    <mergeCell ref="E10:E11"/>
    <mergeCell ref="F10:I10"/>
    <mergeCell ref="C1:E1"/>
    <mergeCell ref="C2:E2"/>
    <mergeCell ref="C3:E3"/>
    <mergeCell ref="F3:I3"/>
    <mergeCell ref="C4:E4"/>
    <mergeCell ref="F4:I4"/>
    <mergeCell ref="F8:I8"/>
    <mergeCell ref="A9:I9"/>
    <mergeCell ref="C5:E5"/>
    <mergeCell ref="F5:I5"/>
    <mergeCell ref="C6:E6"/>
    <mergeCell ref="F6:I6"/>
    <mergeCell ref="C7:E7"/>
    <mergeCell ref="F7:I7"/>
    <mergeCell ref="D183:G183"/>
    <mergeCell ref="D53:G53"/>
    <mergeCell ref="D83:I83"/>
    <mergeCell ref="D173:G173"/>
    <mergeCell ref="D119:G119"/>
    <mergeCell ref="A120:B120"/>
    <mergeCell ref="D82:G8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0" r:id="rId2"/>
  <headerFooter alignWithMargins="0">
    <oddFooter>&amp;C&amp;A&amp;RPágina &amp;P</oddFooter>
  </headerFooter>
  <rowBreaks count="3" manualBreakCount="3">
    <brk id="68" max="8" man="1"/>
    <brk id="158" max="8" man="1"/>
    <brk id="21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Alfredo Antonio Nicolau Macedo Cunha</cp:lastModifiedBy>
  <cp:lastPrinted>2021-11-11T14:34:26Z</cp:lastPrinted>
  <dcterms:created xsi:type="dcterms:W3CDTF">1997-01-10T22:22:50Z</dcterms:created>
  <dcterms:modified xsi:type="dcterms:W3CDTF">2022-03-16T16:35:10Z</dcterms:modified>
  <cp:category/>
  <cp:version/>
  <cp:contentType/>
  <cp:contentStatus/>
</cp:coreProperties>
</file>